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DieseArbeitsmappe"/>
  <mc:AlternateContent xmlns:mc="http://schemas.openxmlformats.org/markup-compatibility/2006">
    <mc:Choice Requires="x15">
      <x15ac:absPath xmlns:x15ac="http://schemas.microsoft.com/office/spreadsheetml/2010/11/ac" url="T:\ZA-3130\Referat_Reha\§ 111ff Bundesrahmenempfehlung Reha Vorsorge\06_Schiedsverfahren\RE_inkl. Anlagen_bereinigt_Anja\Veröffentlichung\"/>
    </mc:Choice>
  </mc:AlternateContent>
  <xr:revisionPtr revIDLastSave="0" documentId="13_ncr:1_{AF91C963-3F1E-454C-8C2D-800819642784}" xr6:coauthVersionLast="47" xr6:coauthVersionMax="47" xr10:uidLastSave="{00000000-0000-0000-0000-000000000000}"/>
  <bookViews>
    <workbookView xWindow="-36240" yWindow="-4125" windowWidth="28800" windowHeight="13320" xr2:uid="{00000000-000D-0000-FFFF-FFFF00000000}"/>
  </bookViews>
  <sheets>
    <sheet name="Ambulant" sheetId="4" r:id="rId1"/>
    <sheet name="Stationär" sheetId="1" r:id="rId2"/>
    <sheet name="Vorsorge Reha Mütter u. Väter" sheetId="23" r:id="rId3"/>
    <sheet name="Mobile Geriatrie" sheetId="11" r:id="rId4"/>
    <sheet name="weitere Indikationen ambulant" sheetId="27" r:id="rId5"/>
    <sheet name="weitere Indikation stationär" sheetId="28" r:id="rId6"/>
    <sheet name="Grunddaten" sheetId="26" state="hidden" r:id="rId7"/>
  </sheets>
  <externalReferences>
    <externalReference r:id="rId8"/>
  </externalReferences>
  <definedNames>
    <definedName name="Indikationen_ambulant" localSheetId="5">[1]Grunddaten!$B$2:$B$9</definedName>
    <definedName name="Indikationen_ambulant" localSheetId="4">[1]Grunddaten!$B$2:$B$9</definedName>
    <definedName name="Indikationen_ambulant">Grunddaten!$B$4:$B$11</definedName>
    <definedName name="Indikationen_stationär" localSheetId="5">[1]Grunddaten!$B$101:$B$112</definedName>
    <definedName name="Indikationen_stationär" localSheetId="4">[1]Grunddaten!$B$101:$B$112</definedName>
    <definedName name="Indikationen_stationär">Grunddaten!$B$111:$B$122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1" l="1"/>
  <c r="G30" i="1"/>
  <c r="G31" i="1"/>
  <c r="G29" i="1"/>
  <c r="G28" i="1"/>
  <c r="G27" i="1"/>
  <c r="G26" i="1"/>
  <c r="G25" i="1"/>
  <c r="G24" i="1"/>
  <c r="G23" i="1"/>
  <c r="G22" i="1"/>
  <c r="G21" i="1"/>
  <c r="F21" i="1"/>
  <c r="F32" i="1"/>
  <c r="F30" i="1"/>
  <c r="F31" i="1"/>
  <c r="F29" i="1"/>
  <c r="F28" i="1"/>
  <c r="F27" i="1"/>
  <c r="F26" i="1"/>
  <c r="F25" i="1"/>
  <c r="F24" i="1"/>
  <c r="F23" i="1"/>
  <c r="F22" i="1"/>
  <c r="G31" i="4"/>
  <c r="G30" i="4"/>
  <c r="G29" i="4"/>
  <c r="G28" i="4"/>
  <c r="G27" i="4"/>
  <c r="G26" i="4"/>
  <c r="G25" i="4"/>
  <c r="G24" i="4"/>
  <c r="G23" i="4"/>
  <c r="G22" i="4"/>
  <c r="G21" i="4"/>
  <c r="F21" i="4"/>
  <c r="F31" i="4"/>
  <c r="F30" i="4"/>
  <c r="F29" i="4"/>
  <c r="F28" i="4"/>
  <c r="F27" i="4"/>
  <c r="F26" i="4"/>
  <c r="F25" i="4"/>
  <c r="F24" i="4"/>
  <c r="F23" i="4"/>
  <c r="F22" i="4"/>
  <c r="C125" i="26"/>
  <c r="I373" i="26"/>
  <c r="I372" i="26"/>
  <c r="K372" i="26" s="1" a="1"/>
  <c r="K372" i="26" s="1"/>
  <c r="I371" i="26"/>
  <c r="K371" i="26" s="1" a="1"/>
  <c r="K371" i="26" s="1"/>
  <c r="I370" i="26"/>
  <c r="K370" i="26" s="1" a="1"/>
  <c r="K370" i="26" s="1"/>
  <c r="I369" i="26"/>
  <c r="I368" i="26"/>
  <c r="I367" i="26"/>
  <c r="K367" i="26" s="1" a="1"/>
  <c r="K367" i="26" s="1"/>
  <c r="I366" i="26"/>
  <c r="K366" i="26" s="1" a="1"/>
  <c r="K366" i="26" s="1"/>
  <c r="I365" i="26"/>
  <c r="K365" i="26" s="1" a="1"/>
  <c r="K365" i="26" s="1"/>
  <c r="I364" i="26"/>
  <c r="K364" i="26" s="1" a="1"/>
  <c r="K364" i="26" s="1"/>
  <c r="I363" i="26"/>
  <c r="K363" i="26" s="1" a="1"/>
  <c r="K363" i="26" s="1"/>
  <c r="H373" i="26"/>
  <c r="J373" i="26" s="1" a="1"/>
  <c r="J373" i="26" s="1"/>
  <c r="H372" i="26"/>
  <c r="J372" i="26" s="1" a="1"/>
  <c r="J372" i="26" s="1"/>
  <c r="H371" i="26"/>
  <c r="H370" i="26"/>
  <c r="H369" i="26"/>
  <c r="J369" i="26" s="1" a="1"/>
  <c r="J369" i="26" s="1"/>
  <c r="H368" i="26"/>
  <c r="H367" i="26"/>
  <c r="J367" i="26" s="1" a="1"/>
  <c r="J367" i="26" s="1"/>
  <c r="H366" i="26"/>
  <c r="J366" i="26" s="1" a="1"/>
  <c r="J366" i="26" s="1"/>
  <c r="H365" i="26"/>
  <c r="J365" i="26" s="1" a="1"/>
  <c r="J365" i="26" s="1"/>
  <c r="H364" i="26"/>
  <c r="H363" i="26"/>
  <c r="K373" i="26" a="1"/>
  <c r="K373" i="26" s="1"/>
  <c r="J371" i="26" a="1"/>
  <c r="J371" i="26" s="1"/>
  <c r="J370" i="26" a="1"/>
  <c r="J370" i="26" s="1"/>
  <c r="K369" i="26" a="1"/>
  <c r="K369" i="26" s="1"/>
  <c r="K368" i="26" a="1"/>
  <c r="K368" i="26" s="1"/>
  <c r="J368" i="26" a="1"/>
  <c r="J368" i="26" s="1"/>
  <c r="J364" i="26" a="1"/>
  <c r="J364" i="26" s="1"/>
  <c r="J363" i="26" a="1"/>
  <c r="J363" i="26" s="1"/>
  <c r="I357" i="26"/>
  <c r="K357" i="26" s="1" a="1"/>
  <c r="K357" i="26" s="1"/>
  <c r="H357" i="26"/>
  <c r="J357" i="26" s="1" a="1"/>
  <c r="J357" i="26" s="1"/>
  <c r="I356" i="26"/>
  <c r="K356" i="26" s="1" a="1"/>
  <c r="K356" i="26" s="1"/>
  <c r="H356" i="26"/>
  <c r="J356" i="26" s="1" a="1"/>
  <c r="J356" i="26" s="1"/>
  <c r="I355" i="26"/>
  <c r="K355" i="26" s="1" a="1"/>
  <c r="K355" i="26" s="1"/>
  <c r="H355" i="26"/>
  <c r="J355" i="26" s="1" a="1"/>
  <c r="J355" i="26" s="1"/>
  <c r="I354" i="26"/>
  <c r="K354" i="26" s="1" a="1"/>
  <c r="K354" i="26" s="1"/>
  <c r="H354" i="26"/>
  <c r="J354" i="26" s="1" a="1"/>
  <c r="J354" i="26" s="1"/>
  <c r="I353" i="26"/>
  <c r="K353" i="26" s="1" a="1"/>
  <c r="K353" i="26" s="1"/>
  <c r="H353" i="26"/>
  <c r="J353" i="26" s="1" a="1"/>
  <c r="J353" i="26" s="1"/>
  <c r="I352" i="26"/>
  <c r="K352" i="26" s="1" a="1"/>
  <c r="K352" i="26" s="1"/>
  <c r="H352" i="26"/>
  <c r="J352" i="26" s="1" a="1"/>
  <c r="J352" i="26" s="1"/>
  <c r="I351" i="26"/>
  <c r="K351" i="26" s="1" a="1"/>
  <c r="K351" i="26" s="1"/>
  <c r="H351" i="26"/>
  <c r="J351" i="26" s="1" a="1"/>
  <c r="J351" i="26" s="1"/>
  <c r="I350" i="26"/>
  <c r="K350" i="26" s="1" a="1"/>
  <c r="K350" i="26" s="1"/>
  <c r="H350" i="26"/>
  <c r="J350" i="26" s="1" a="1"/>
  <c r="J350" i="26" s="1"/>
  <c r="I349" i="26"/>
  <c r="K349" i="26" s="1" a="1"/>
  <c r="K349" i="26" s="1"/>
  <c r="H349" i="26"/>
  <c r="J349" i="26" s="1" a="1"/>
  <c r="J349" i="26" s="1"/>
  <c r="I348" i="26"/>
  <c r="K348" i="26" s="1" a="1"/>
  <c r="K348" i="26" s="1"/>
  <c r="H348" i="26"/>
  <c r="J348" i="26" s="1" a="1"/>
  <c r="J348" i="26" s="1"/>
  <c r="I347" i="26"/>
  <c r="K347" i="26" s="1" a="1"/>
  <c r="K347" i="26" s="1"/>
  <c r="H347" i="26"/>
  <c r="J347" i="26" s="1" a="1"/>
  <c r="J347" i="26" s="1"/>
  <c r="D340" i="26"/>
  <c r="D339" i="26"/>
  <c r="D338" i="26"/>
  <c r="D337" i="26"/>
  <c r="D336" i="26"/>
  <c r="D335" i="26"/>
  <c r="D334" i="26"/>
  <c r="D333" i="26"/>
  <c r="D332" i="26"/>
  <c r="D310" i="26"/>
  <c r="D331" i="26"/>
  <c r="D312" i="26"/>
  <c r="D311" i="26"/>
  <c r="D309" i="26"/>
  <c r="D308" i="26"/>
  <c r="D307" i="26"/>
  <c r="D306" i="26"/>
  <c r="D305" i="26"/>
  <c r="D304" i="26"/>
  <c r="D303" i="26"/>
  <c r="D283" i="26"/>
  <c r="D282" i="26"/>
  <c r="D281" i="26"/>
  <c r="D280" i="26"/>
  <c r="D279" i="26"/>
  <c r="D278" i="26"/>
  <c r="D277" i="26"/>
  <c r="D276" i="26"/>
  <c r="D275" i="26"/>
  <c r="D274" i="26"/>
  <c r="D104" i="26"/>
  <c r="D103" i="26"/>
  <c r="D102" i="26"/>
  <c r="D101" i="26"/>
  <c r="D100" i="26"/>
  <c r="D99" i="26"/>
  <c r="D98" i="26"/>
  <c r="D97" i="26"/>
  <c r="D96" i="26"/>
  <c r="D95" i="26"/>
  <c r="H329" i="26"/>
  <c r="J329" i="26" s="1" a="1"/>
  <c r="J329" i="26" s="1"/>
  <c r="I329" i="26"/>
  <c r="K329" i="26" s="1" a="1"/>
  <c r="K329" i="26" s="1"/>
  <c r="H326" i="26"/>
  <c r="J326" i="26" s="1" a="1"/>
  <c r="J326" i="26" s="1"/>
  <c r="I326" i="26"/>
  <c r="K326" i="26" s="1" a="1"/>
  <c r="K326" i="26" s="1"/>
  <c r="H327" i="26"/>
  <c r="J327" i="26" s="1" a="1"/>
  <c r="J327" i="26" s="1"/>
  <c r="I327" i="26"/>
  <c r="K327" i="26" s="1" a="1"/>
  <c r="K327" i="26" s="1"/>
  <c r="H328" i="26"/>
  <c r="J328" i="26" s="1" a="1"/>
  <c r="J328" i="26" s="1"/>
  <c r="I328" i="26"/>
  <c r="K328" i="26" s="1" a="1"/>
  <c r="K328" i="26" s="1"/>
  <c r="H320" i="26"/>
  <c r="J320" i="26" s="1" a="1"/>
  <c r="J320" i="26" s="1"/>
  <c r="I320" i="26"/>
  <c r="K320" i="26" s="1" a="1"/>
  <c r="K320" i="26" s="1"/>
  <c r="H321" i="26"/>
  <c r="J321" i="26" s="1" a="1"/>
  <c r="J321" i="26" s="1"/>
  <c r="I321" i="26"/>
  <c r="K321" i="26" s="1" a="1"/>
  <c r="K321" i="26" s="1"/>
  <c r="H322" i="26"/>
  <c r="J322" i="26" s="1" a="1"/>
  <c r="J322" i="26" s="1"/>
  <c r="I322" i="26"/>
  <c r="K322" i="26" s="1" a="1"/>
  <c r="K322" i="26" s="1"/>
  <c r="H323" i="26"/>
  <c r="J323" i="26" s="1" a="1"/>
  <c r="J323" i="26" s="1"/>
  <c r="I323" i="26"/>
  <c r="K323" i="26" s="1" a="1"/>
  <c r="K323" i="26" s="1"/>
  <c r="H324" i="26"/>
  <c r="J324" i="26" s="1" a="1"/>
  <c r="J324" i="26" s="1"/>
  <c r="I324" i="26"/>
  <c r="K324" i="26" s="1" a="1"/>
  <c r="K324" i="26" s="1"/>
  <c r="H325" i="26"/>
  <c r="J325" i="26" s="1" a="1"/>
  <c r="J325" i="26" s="1"/>
  <c r="I325" i="26"/>
  <c r="K325" i="26" s="1" a="1"/>
  <c r="K325" i="26" s="1"/>
  <c r="I319" i="26"/>
  <c r="K319" i="26" s="1" a="1"/>
  <c r="K319" i="26" s="1"/>
  <c r="H319" i="26"/>
  <c r="J319" i="26" s="1" a="1"/>
  <c r="J319" i="26" s="1"/>
  <c r="H300" i="26"/>
  <c r="J300" i="26" s="1" a="1"/>
  <c r="J300" i="26" s="1"/>
  <c r="I300" i="26"/>
  <c r="K300" i="26" s="1" a="1"/>
  <c r="K300" i="26" s="1"/>
  <c r="H301" i="26"/>
  <c r="J301" i="26" s="1" a="1"/>
  <c r="J301" i="26" s="1"/>
  <c r="I301" i="26"/>
  <c r="K301" i="26" s="1" a="1"/>
  <c r="K301" i="26" s="1"/>
  <c r="H291" i="26"/>
  <c r="J291" i="26" s="1" a="1"/>
  <c r="J291" i="26" s="1"/>
  <c r="I291" i="26"/>
  <c r="K291" i="26" s="1" a="1"/>
  <c r="K291" i="26" s="1"/>
  <c r="H292" i="26"/>
  <c r="J292" i="26" s="1" a="1"/>
  <c r="J292" i="26" s="1"/>
  <c r="I292" i="26"/>
  <c r="K292" i="26" s="1" a="1"/>
  <c r="K292" i="26" s="1"/>
  <c r="H293" i="26"/>
  <c r="J293" i="26" s="1" a="1"/>
  <c r="J293" i="26" s="1"/>
  <c r="I293" i="26"/>
  <c r="K293" i="26" s="1" a="1"/>
  <c r="K293" i="26" s="1"/>
  <c r="H294" i="26"/>
  <c r="J294" i="26" s="1" a="1"/>
  <c r="J294" i="26" s="1"/>
  <c r="I294" i="26"/>
  <c r="K294" i="26" s="1" a="1"/>
  <c r="K294" i="26" s="1"/>
  <c r="H295" i="26"/>
  <c r="J295" i="26" s="1" a="1"/>
  <c r="J295" i="26" s="1"/>
  <c r="I295" i="26"/>
  <c r="K295" i="26" s="1" a="1"/>
  <c r="K295" i="26" s="1"/>
  <c r="H296" i="26"/>
  <c r="J296" i="26" s="1" a="1"/>
  <c r="J296" i="26" s="1"/>
  <c r="I296" i="26"/>
  <c r="K296" i="26" s="1" a="1"/>
  <c r="K296" i="26" s="1"/>
  <c r="H297" i="26"/>
  <c r="J297" i="26" s="1" a="1"/>
  <c r="J297" i="26" s="1"/>
  <c r="I297" i="26"/>
  <c r="K297" i="26" s="1" a="1"/>
  <c r="K297" i="26" s="1"/>
  <c r="H298" i="26"/>
  <c r="J298" i="26" s="1" a="1"/>
  <c r="J298" i="26" s="1"/>
  <c r="I298" i="26"/>
  <c r="K298" i="26" s="1" a="1"/>
  <c r="K298" i="26" s="1"/>
  <c r="H299" i="26"/>
  <c r="J299" i="26" s="1" a="1"/>
  <c r="J299" i="26" s="1"/>
  <c r="I299" i="26"/>
  <c r="K299" i="26" s="1" a="1"/>
  <c r="K299" i="26" s="1"/>
  <c r="H290" i="26"/>
  <c r="J290" i="26" s="1" a="1"/>
  <c r="J290" i="26" s="1"/>
  <c r="I290" i="26"/>
  <c r="K290" i="26" s="1" a="1"/>
  <c r="K290" i="26" s="1"/>
  <c r="M363" i="26" l="1"/>
  <c r="O363" i="26" s="1"/>
  <c r="L363" i="26"/>
  <c r="N363" i="26" s="1"/>
  <c r="L369" i="26"/>
  <c r="N369" i="26" s="1"/>
  <c r="M372" i="26"/>
  <c r="O372" i="26" s="1"/>
  <c r="L372" i="26"/>
  <c r="N372" i="26" s="1"/>
  <c r="M369" i="26"/>
  <c r="O369" i="26" s="1"/>
  <c r="M366" i="26"/>
  <c r="O366" i="26" s="1"/>
  <c r="L366" i="26"/>
  <c r="N366" i="26" s="1"/>
  <c r="M371" i="26"/>
  <c r="O371" i="26" s="1"/>
  <c r="L371" i="26"/>
  <c r="N371" i="26" s="1"/>
  <c r="M365" i="26"/>
  <c r="O365" i="26" s="1"/>
  <c r="L365" i="26"/>
  <c r="N365" i="26" s="1"/>
  <c r="M368" i="26"/>
  <c r="O368" i="26" s="1"/>
  <c r="L368" i="26"/>
  <c r="N368" i="26" s="1"/>
  <c r="M364" i="26"/>
  <c r="O364" i="26" s="1"/>
  <c r="L364" i="26"/>
  <c r="N364" i="26" s="1"/>
  <c r="M367" i="26"/>
  <c r="O367" i="26" s="1"/>
  <c r="L367" i="26"/>
  <c r="N367" i="26" s="1"/>
  <c r="M370" i="26"/>
  <c r="O370" i="26" s="1"/>
  <c r="L370" i="26"/>
  <c r="N370" i="26" s="1"/>
  <c r="M373" i="26"/>
  <c r="O373" i="26" s="1"/>
  <c r="L373" i="26"/>
  <c r="N373" i="26" s="1"/>
  <c r="M354" i="26"/>
  <c r="O354" i="26" s="1"/>
  <c r="L354" i="26"/>
  <c r="N354" i="26" s="1"/>
  <c r="M351" i="26"/>
  <c r="O351" i="26" s="1"/>
  <c r="L351" i="26"/>
  <c r="N351" i="26" s="1"/>
  <c r="M357" i="26"/>
  <c r="O357" i="26" s="1"/>
  <c r="L357" i="26"/>
  <c r="N357" i="26" s="1"/>
  <c r="M348" i="26"/>
  <c r="O348" i="26" s="1"/>
  <c r="L348" i="26"/>
  <c r="N348" i="26" s="1"/>
  <c r="M350" i="26"/>
  <c r="O350" i="26" s="1"/>
  <c r="L350" i="26"/>
  <c r="N350" i="26" s="1"/>
  <c r="M356" i="26"/>
  <c r="O356" i="26" s="1"/>
  <c r="L356" i="26"/>
  <c r="N356" i="26" s="1"/>
  <c r="M347" i="26"/>
  <c r="O347" i="26" s="1"/>
  <c r="L347" i="26"/>
  <c r="M353" i="26"/>
  <c r="O353" i="26" s="1"/>
  <c r="L353" i="26"/>
  <c r="N353" i="26" s="1"/>
  <c r="M352" i="26"/>
  <c r="O352" i="26" s="1"/>
  <c r="L352" i="26"/>
  <c r="N352" i="26" s="1"/>
  <c r="M349" i="26"/>
  <c r="O349" i="26" s="1"/>
  <c r="L349" i="26"/>
  <c r="N349" i="26" s="1"/>
  <c r="M355" i="26"/>
  <c r="O355" i="26" s="1"/>
  <c r="L355" i="26"/>
  <c r="N355" i="26" s="1"/>
  <c r="D313" i="26" a="1"/>
  <c r="D313" i="26" s="1"/>
  <c r="D284" i="26" a="1"/>
  <c r="D284" i="26" s="1"/>
  <c r="D105" i="26" a="1"/>
  <c r="D105" i="26" s="1"/>
  <c r="D341" i="26" a="1"/>
  <c r="D341" i="26" s="1"/>
  <c r="L329" i="26"/>
  <c r="N329" i="26" s="1"/>
  <c r="F31" i="11" s="1"/>
  <c r="M329" i="26"/>
  <c r="O329" i="26" s="1"/>
  <c r="G31" i="11" s="1"/>
  <c r="L326" i="26"/>
  <c r="N326" i="26" s="1"/>
  <c r="F28" i="11" s="1"/>
  <c r="M326" i="26"/>
  <c r="O326" i="26" s="1"/>
  <c r="G28" i="11" s="1"/>
  <c r="M328" i="26"/>
  <c r="O328" i="26" s="1"/>
  <c r="G30" i="11" s="1"/>
  <c r="L328" i="26"/>
  <c r="N328" i="26" s="1"/>
  <c r="F30" i="11" s="1"/>
  <c r="L327" i="26"/>
  <c r="N327" i="26" s="1"/>
  <c r="F29" i="11" s="1"/>
  <c r="M327" i="26"/>
  <c r="O327" i="26" s="1"/>
  <c r="G29" i="11" s="1"/>
  <c r="L323" i="26"/>
  <c r="N323" i="26" s="1"/>
  <c r="F25" i="11" s="1"/>
  <c r="M323" i="26"/>
  <c r="O323" i="26" s="1"/>
  <c r="G25" i="11" s="1"/>
  <c r="L321" i="26"/>
  <c r="N321" i="26" s="1"/>
  <c r="F23" i="11" s="1"/>
  <c r="M321" i="26"/>
  <c r="O321" i="26" s="1"/>
  <c r="G23" i="11" s="1"/>
  <c r="L325" i="26"/>
  <c r="N325" i="26" s="1"/>
  <c r="F27" i="11" s="1"/>
  <c r="M325" i="26"/>
  <c r="O325" i="26" s="1"/>
  <c r="G27" i="11" s="1"/>
  <c r="L324" i="26"/>
  <c r="N324" i="26" s="1"/>
  <c r="F26" i="11" s="1"/>
  <c r="M324" i="26"/>
  <c r="O324" i="26" s="1"/>
  <c r="G26" i="11" s="1"/>
  <c r="L320" i="26"/>
  <c r="N320" i="26" s="1"/>
  <c r="F22" i="11" s="1"/>
  <c r="M320" i="26"/>
  <c r="O320" i="26" s="1"/>
  <c r="G22" i="11" s="1"/>
  <c r="L322" i="26"/>
  <c r="N322" i="26" s="1"/>
  <c r="F24" i="11" s="1"/>
  <c r="M322" i="26"/>
  <c r="O322" i="26" s="1"/>
  <c r="G24" i="11" s="1"/>
  <c r="M319" i="26"/>
  <c r="O319" i="26" s="1"/>
  <c r="G21" i="11" s="1"/>
  <c r="L319" i="26"/>
  <c r="N319" i="26" s="1"/>
  <c r="F21" i="11" s="1"/>
  <c r="L290" i="26"/>
  <c r="N290" i="26" s="1"/>
  <c r="F21" i="23" s="1"/>
  <c r="M290" i="26"/>
  <c r="O290" i="26" s="1"/>
  <c r="G21" i="23" s="1"/>
  <c r="L301" i="26"/>
  <c r="N301" i="26" s="1"/>
  <c r="F32" i="23" s="1"/>
  <c r="M301" i="26"/>
  <c r="O301" i="26" s="1"/>
  <c r="G32" i="23" s="1"/>
  <c r="L300" i="26"/>
  <c r="N300" i="26" s="1"/>
  <c r="F31" i="23" s="1"/>
  <c r="M300" i="26"/>
  <c r="O300" i="26" s="1"/>
  <c r="G31" i="23" s="1"/>
  <c r="M299" i="26"/>
  <c r="O299" i="26" s="1"/>
  <c r="G30" i="23" s="1"/>
  <c r="L299" i="26"/>
  <c r="N299" i="26" s="1"/>
  <c r="F30" i="23" s="1"/>
  <c r="M296" i="26"/>
  <c r="O296" i="26" s="1"/>
  <c r="G27" i="23" s="1"/>
  <c r="L296" i="26"/>
  <c r="N296" i="26" s="1"/>
  <c r="F27" i="23" s="1"/>
  <c r="L295" i="26"/>
  <c r="N295" i="26" s="1"/>
  <c r="F26" i="23" s="1"/>
  <c r="M295" i="26"/>
  <c r="O295" i="26" s="1"/>
  <c r="G26" i="23" s="1"/>
  <c r="L291" i="26"/>
  <c r="N291" i="26" s="1"/>
  <c r="F22" i="23" s="1"/>
  <c r="M291" i="26"/>
  <c r="O291" i="26" s="1"/>
  <c r="G22" i="23" s="1"/>
  <c r="M297" i="26"/>
  <c r="O297" i="26" s="1"/>
  <c r="G28" i="23" s="1"/>
  <c r="L297" i="26"/>
  <c r="N297" i="26" s="1"/>
  <c r="F28" i="23" s="1"/>
  <c r="L298" i="26"/>
  <c r="N298" i="26" s="1"/>
  <c r="F29" i="23" s="1"/>
  <c r="M298" i="26"/>
  <c r="O298" i="26" s="1"/>
  <c r="G29" i="23" s="1"/>
  <c r="M294" i="26"/>
  <c r="O294" i="26" s="1"/>
  <c r="G25" i="23" s="1"/>
  <c r="L294" i="26"/>
  <c r="N294" i="26" s="1"/>
  <c r="F25" i="23" s="1"/>
  <c r="L293" i="26"/>
  <c r="N293" i="26" s="1"/>
  <c r="F24" i="23" s="1"/>
  <c r="M293" i="26"/>
  <c r="O293" i="26" s="1"/>
  <c r="G24" i="23" s="1"/>
  <c r="L292" i="26"/>
  <c r="N292" i="26" s="1"/>
  <c r="F23" i="23" s="1"/>
  <c r="M292" i="26"/>
  <c r="O292" i="26" s="1"/>
  <c r="G23" i="23" s="1"/>
  <c r="E22" i="28" l="1"/>
  <c r="E24" i="28"/>
  <c r="F22" i="28"/>
  <c r="F24" i="28"/>
  <c r="E31" i="28"/>
  <c r="E26" i="28"/>
  <c r="F27" i="28"/>
  <c r="F31" i="28"/>
  <c r="F26" i="28"/>
  <c r="E30" i="28"/>
  <c r="N347" i="26"/>
  <c r="E21" i="27" s="1"/>
  <c r="E28" i="28"/>
  <c r="E23" i="28"/>
  <c r="F30" i="28"/>
  <c r="F21" i="27"/>
  <c r="F28" i="28"/>
  <c r="F23" i="28"/>
  <c r="E27" i="28"/>
  <c r="E25" i="28"/>
  <c r="E29" i="28"/>
  <c r="E21" i="28"/>
  <c r="F25" i="28"/>
  <c r="F29" i="28"/>
  <c r="F21" i="28"/>
  <c r="E28" i="27"/>
  <c r="E22" i="27"/>
  <c r="F23" i="27"/>
  <c r="F22" i="27"/>
  <c r="F28" i="27"/>
  <c r="E26" i="27"/>
  <c r="E30" i="27"/>
  <c r="E31" i="27"/>
  <c r="E23" i="27"/>
  <c r="F26" i="27"/>
  <c r="F30" i="27"/>
  <c r="F31" i="27"/>
  <c r="E29" i="27"/>
  <c r="E27" i="27"/>
  <c r="E24" i="27"/>
  <c r="E25" i="27"/>
  <c r="F29" i="27"/>
  <c r="F27" i="27"/>
  <c r="F24" i="27"/>
  <c r="F25" i="27"/>
  <c r="C270" i="26"/>
  <c r="C93" i="26"/>
  <c r="F248" i="26"/>
  <c r="E248" i="26"/>
  <c r="F236" i="26"/>
  <c r="E236" i="26"/>
  <c r="F224" i="26"/>
  <c r="E224" i="26"/>
  <c r="F212" i="26"/>
  <c r="E212" i="26"/>
  <c r="F200" i="26"/>
  <c r="E200" i="26"/>
  <c r="F188" i="26"/>
  <c r="E188" i="26"/>
  <c r="F176" i="26"/>
  <c r="E176" i="26"/>
  <c r="F164" i="26"/>
  <c r="E164" i="26"/>
  <c r="F152" i="26"/>
  <c r="E152" i="26"/>
  <c r="F140" i="26"/>
  <c r="E140" i="26"/>
  <c r="F128" i="26"/>
  <c r="E128" i="26"/>
  <c r="C272" i="26"/>
  <c r="B21" i="4"/>
  <c r="B31" i="1"/>
  <c r="B32" i="1"/>
  <c r="B22" i="1"/>
  <c r="B23" i="1"/>
  <c r="B24" i="1"/>
  <c r="B25" i="1"/>
  <c r="B26" i="1"/>
  <c r="B27" i="1"/>
  <c r="B28" i="1"/>
  <c r="B29" i="1"/>
  <c r="B30" i="1"/>
  <c r="C246" i="26"/>
  <c r="C247" i="26"/>
  <c r="C248" i="26"/>
  <c r="C249" i="26"/>
  <c r="C250" i="26"/>
  <c r="C251" i="26"/>
  <c r="C252" i="26"/>
  <c r="C253" i="26"/>
  <c r="C254" i="26"/>
  <c r="C255" i="26"/>
  <c r="C256" i="26"/>
  <c r="C245" i="26"/>
  <c r="C234" i="26"/>
  <c r="C235" i="26"/>
  <c r="C236" i="26"/>
  <c r="C237" i="26"/>
  <c r="C238" i="26"/>
  <c r="C239" i="26"/>
  <c r="C240" i="26"/>
  <c r="C241" i="26"/>
  <c r="C242" i="26"/>
  <c r="C243" i="26"/>
  <c r="C244" i="26"/>
  <c r="C233" i="26"/>
  <c r="C222" i="26"/>
  <c r="C223" i="26"/>
  <c r="C224" i="26"/>
  <c r="C225" i="26"/>
  <c r="C226" i="26"/>
  <c r="C227" i="26"/>
  <c r="C228" i="26"/>
  <c r="C229" i="26"/>
  <c r="C230" i="26"/>
  <c r="C231" i="26"/>
  <c r="C232" i="26"/>
  <c r="C221" i="26"/>
  <c r="C210" i="26"/>
  <c r="C211" i="26"/>
  <c r="C212" i="26"/>
  <c r="C213" i="26"/>
  <c r="C214" i="26"/>
  <c r="C215" i="26"/>
  <c r="C216" i="26"/>
  <c r="C217" i="26"/>
  <c r="C218" i="26"/>
  <c r="C219" i="26"/>
  <c r="C220" i="26"/>
  <c r="C209" i="26"/>
  <c r="C198" i="26"/>
  <c r="C199" i="26"/>
  <c r="C200" i="26"/>
  <c r="C201" i="26"/>
  <c r="C202" i="26"/>
  <c r="C203" i="26"/>
  <c r="C204" i="26"/>
  <c r="C205" i="26"/>
  <c r="C206" i="26"/>
  <c r="C207" i="26"/>
  <c r="C208" i="26"/>
  <c r="C197" i="26"/>
  <c r="C186" i="26"/>
  <c r="C187" i="26"/>
  <c r="C188" i="26"/>
  <c r="C189" i="26"/>
  <c r="C190" i="26"/>
  <c r="C191" i="26"/>
  <c r="C192" i="26"/>
  <c r="C193" i="26"/>
  <c r="C194" i="26"/>
  <c r="C185" i="26"/>
  <c r="C174" i="26"/>
  <c r="C175" i="26"/>
  <c r="C176" i="26"/>
  <c r="C177" i="26"/>
  <c r="C178" i="26"/>
  <c r="C179" i="26"/>
  <c r="C180" i="26"/>
  <c r="C181" i="26"/>
  <c r="C182" i="26"/>
  <c r="C183" i="26"/>
  <c r="C184" i="26"/>
  <c r="C173" i="26"/>
  <c r="C162" i="26"/>
  <c r="C163" i="26"/>
  <c r="C164" i="26"/>
  <c r="C165" i="26"/>
  <c r="C166" i="26"/>
  <c r="C167" i="26"/>
  <c r="C168" i="26"/>
  <c r="C169" i="26"/>
  <c r="C170" i="26"/>
  <c r="C171" i="26"/>
  <c r="C172" i="26"/>
  <c r="C161" i="26"/>
  <c r="C150" i="26"/>
  <c r="C151" i="26"/>
  <c r="C152" i="26"/>
  <c r="C153" i="26"/>
  <c r="C154" i="26"/>
  <c r="C155" i="26"/>
  <c r="C156" i="26"/>
  <c r="C157" i="26"/>
  <c r="C158" i="26"/>
  <c r="C159" i="26"/>
  <c r="C160" i="26"/>
  <c r="C149" i="26"/>
  <c r="B21" i="1"/>
  <c r="C138" i="26"/>
  <c r="C139" i="26"/>
  <c r="C140" i="26"/>
  <c r="C141" i="26"/>
  <c r="C142" i="26"/>
  <c r="C143" i="26"/>
  <c r="C144" i="26"/>
  <c r="C145" i="26"/>
  <c r="C146" i="26"/>
  <c r="C147" i="26"/>
  <c r="C148" i="26"/>
  <c r="C137" i="26"/>
  <c r="C126" i="26"/>
  <c r="C127" i="26"/>
  <c r="C128" i="26"/>
  <c r="C129" i="26"/>
  <c r="C130" i="26"/>
  <c r="C131" i="26"/>
  <c r="C132" i="26"/>
  <c r="C133" i="26"/>
  <c r="C134" i="26"/>
  <c r="C135" i="26"/>
  <c r="C136" i="26"/>
  <c r="H128" i="26" l="1"/>
  <c r="J128" i="26" s="1" a="1"/>
  <c r="J128" i="26" s="1"/>
  <c r="H131" i="26"/>
  <c r="J131" i="26" s="1" a="1"/>
  <c r="J131" i="26" s="1"/>
  <c r="H134" i="26"/>
  <c r="J134" i="26" s="1" a="1"/>
  <c r="J134" i="26" s="1"/>
  <c r="H137" i="26"/>
  <c r="J137" i="26" s="1" a="1"/>
  <c r="J137" i="26" s="1"/>
  <c r="H140" i="26"/>
  <c r="J140" i="26" s="1" a="1"/>
  <c r="J140" i="26" s="1"/>
  <c r="H143" i="26"/>
  <c r="J143" i="26" s="1" a="1"/>
  <c r="J143" i="26" s="1"/>
  <c r="H146" i="26"/>
  <c r="J146" i="26" s="1" a="1"/>
  <c r="J146" i="26" s="1"/>
  <c r="H149" i="26"/>
  <c r="J149" i="26" s="1" a="1"/>
  <c r="J149" i="26" s="1"/>
  <c r="H152" i="26"/>
  <c r="J152" i="26" s="1" a="1"/>
  <c r="J152" i="26" s="1"/>
  <c r="H155" i="26"/>
  <c r="J155" i="26" s="1" a="1"/>
  <c r="J155" i="26" s="1"/>
  <c r="H158" i="26"/>
  <c r="J158" i="26" s="1" a="1"/>
  <c r="J158" i="26" s="1"/>
  <c r="H161" i="26"/>
  <c r="J161" i="26" s="1" a="1"/>
  <c r="J161" i="26" s="1"/>
  <c r="H164" i="26"/>
  <c r="J164" i="26" s="1" a="1"/>
  <c r="J164" i="26" s="1"/>
  <c r="H167" i="26"/>
  <c r="J167" i="26" s="1" a="1"/>
  <c r="J167" i="26" s="1"/>
  <c r="H170" i="26"/>
  <c r="J170" i="26" s="1" a="1"/>
  <c r="J170" i="26" s="1"/>
  <c r="H173" i="26"/>
  <c r="J173" i="26" s="1" a="1"/>
  <c r="J173" i="26" s="1"/>
  <c r="H176" i="26"/>
  <c r="J176" i="26" s="1" a="1"/>
  <c r="J176" i="26" s="1"/>
  <c r="H179" i="26"/>
  <c r="J179" i="26" s="1" a="1"/>
  <c r="J179" i="26" s="1"/>
  <c r="H182" i="26"/>
  <c r="J182" i="26" s="1" a="1"/>
  <c r="J182" i="26" s="1"/>
  <c r="H185" i="26"/>
  <c r="J185" i="26" s="1" a="1"/>
  <c r="J185" i="26" s="1"/>
  <c r="H188" i="26"/>
  <c r="J188" i="26" s="1" a="1"/>
  <c r="J188" i="26" s="1"/>
  <c r="H191" i="26"/>
  <c r="J191" i="26" s="1" a="1"/>
  <c r="J191" i="26" s="1"/>
  <c r="H194" i="26"/>
  <c r="J194" i="26" s="1" a="1"/>
  <c r="J194" i="26" s="1"/>
  <c r="H197" i="26"/>
  <c r="J197" i="26" s="1" a="1"/>
  <c r="J197" i="26" s="1"/>
  <c r="H200" i="26"/>
  <c r="J200" i="26" s="1" a="1"/>
  <c r="J200" i="26" s="1"/>
  <c r="H203" i="26"/>
  <c r="J203" i="26" s="1" a="1"/>
  <c r="J203" i="26" s="1"/>
  <c r="H206" i="26"/>
  <c r="J206" i="26" s="1" a="1"/>
  <c r="J206" i="26" s="1"/>
  <c r="H209" i="26"/>
  <c r="J209" i="26" s="1" a="1"/>
  <c r="J209" i="26" s="1"/>
  <c r="H212" i="26"/>
  <c r="J212" i="26" s="1" a="1"/>
  <c r="J212" i="26" s="1"/>
  <c r="H215" i="26"/>
  <c r="J215" i="26" s="1" a="1"/>
  <c r="J215" i="26" s="1"/>
  <c r="H218" i="26"/>
  <c r="J218" i="26" s="1" a="1"/>
  <c r="J218" i="26" s="1"/>
  <c r="H221" i="26"/>
  <c r="J221" i="26" s="1" a="1"/>
  <c r="J221" i="26" s="1"/>
  <c r="H224" i="26"/>
  <c r="J224" i="26" s="1" a="1"/>
  <c r="J224" i="26" s="1"/>
  <c r="H227" i="26"/>
  <c r="J227" i="26" s="1" a="1"/>
  <c r="J227" i="26" s="1"/>
  <c r="H230" i="26"/>
  <c r="J230" i="26" s="1" a="1"/>
  <c r="J230" i="26" s="1"/>
  <c r="H233" i="26"/>
  <c r="J233" i="26" s="1" a="1"/>
  <c r="J233" i="26" s="1"/>
  <c r="H236" i="26"/>
  <c r="J236" i="26" s="1" a="1"/>
  <c r="J236" i="26" s="1"/>
  <c r="I128" i="26"/>
  <c r="K128" i="26" s="1" a="1"/>
  <c r="K128" i="26" s="1"/>
  <c r="I131" i="26"/>
  <c r="K131" i="26" s="1" a="1"/>
  <c r="K131" i="26" s="1"/>
  <c r="I134" i="26"/>
  <c r="K134" i="26" s="1" a="1"/>
  <c r="K134" i="26" s="1"/>
  <c r="I137" i="26"/>
  <c r="K137" i="26" s="1" a="1"/>
  <c r="K137" i="26" s="1"/>
  <c r="I140" i="26"/>
  <c r="K140" i="26" s="1" a="1"/>
  <c r="K140" i="26" s="1"/>
  <c r="I143" i="26"/>
  <c r="K143" i="26" s="1" a="1"/>
  <c r="K143" i="26" s="1"/>
  <c r="I146" i="26"/>
  <c r="K146" i="26" s="1" a="1"/>
  <c r="K146" i="26" s="1"/>
  <c r="I149" i="26"/>
  <c r="K149" i="26" s="1" a="1"/>
  <c r="K149" i="26" s="1"/>
  <c r="I152" i="26"/>
  <c r="K152" i="26" s="1" a="1"/>
  <c r="K152" i="26" s="1"/>
  <c r="I155" i="26"/>
  <c r="K155" i="26" s="1" a="1"/>
  <c r="K155" i="26" s="1"/>
  <c r="I158" i="26"/>
  <c r="K158" i="26" s="1" a="1"/>
  <c r="K158" i="26" s="1"/>
  <c r="I161" i="26"/>
  <c r="K161" i="26" s="1" a="1"/>
  <c r="K161" i="26" s="1"/>
  <c r="I164" i="26"/>
  <c r="K164" i="26" s="1" a="1"/>
  <c r="K164" i="26" s="1"/>
  <c r="I167" i="26"/>
  <c r="K167" i="26" s="1" a="1"/>
  <c r="K167" i="26" s="1"/>
  <c r="I170" i="26"/>
  <c r="K170" i="26" s="1" a="1"/>
  <c r="K170" i="26" s="1"/>
  <c r="I173" i="26"/>
  <c r="K173" i="26" s="1" a="1"/>
  <c r="K173" i="26" s="1"/>
  <c r="I176" i="26"/>
  <c r="K176" i="26" s="1" a="1"/>
  <c r="K176" i="26" s="1"/>
  <c r="I179" i="26"/>
  <c r="K179" i="26" s="1" a="1"/>
  <c r="K179" i="26" s="1"/>
  <c r="I182" i="26"/>
  <c r="K182" i="26" s="1" a="1"/>
  <c r="K182" i="26" s="1"/>
  <c r="I185" i="26"/>
  <c r="K185" i="26" s="1" a="1"/>
  <c r="K185" i="26" s="1"/>
  <c r="I188" i="26"/>
  <c r="K188" i="26" s="1" a="1"/>
  <c r="K188" i="26" s="1"/>
  <c r="I191" i="26"/>
  <c r="K191" i="26" s="1" a="1"/>
  <c r="K191" i="26" s="1"/>
  <c r="I194" i="26"/>
  <c r="K194" i="26" s="1" a="1"/>
  <c r="K194" i="26" s="1"/>
  <c r="I197" i="26"/>
  <c r="K197" i="26" s="1" a="1"/>
  <c r="K197" i="26" s="1"/>
  <c r="I200" i="26"/>
  <c r="K200" i="26" s="1" a="1"/>
  <c r="K200" i="26" s="1"/>
  <c r="I203" i="26"/>
  <c r="K203" i="26" s="1" a="1"/>
  <c r="K203" i="26" s="1"/>
  <c r="I206" i="26"/>
  <c r="K206" i="26" s="1" a="1"/>
  <c r="K206" i="26" s="1"/>
  <c r="I209" i="26"/>
  <c r="K209" i="26" s="1" a="1"/>
  <c r="K209" i="26" s="1"/>
  <c r="I212" i="26"/>
  <c r="K212" i="26" s="1" a="1"/>
  <c r="K212" i="26" s="1"/>
  <c r="I215" i="26"/>
  <c r="K215" i="26" s="1" a="1"/>
  <c r="K215" i="26" s="1"/>
  <c r="I218" i="26"/>
  <c r="K218" i="26" s="1" a="1"/>
  <c r="K218" i="26" s="1"/>
  <c r="I221" i="26"/>
  <c r="K221" i="26" s="1" a="1"/>
  <c r="K221" i="26" s="1"/>
  <c r="I224" i="26"/>
  <c r="K224" i="26" s="1" a="1"/>
  <c r="K224" i="26" s="1"/>
  <c r="I227" i="26"/>
  <c r="K227" i="26" s="1" a="1"/>
  <c r="K227" i="26" s="1"/>
  <c r="I230" i="26"/>
  <c r="K230" i="26" s="1" a="1"/>
  <c r="K230" i="26" s="1"/>
  <c r="I233" i="26"/>
  <c r="K233" i="26" s="1" a="1"/>
  <c r="K233" i="26" s="1"/>
  <c r="I126" i="26"/>
  <c r="K126" i="26" s="1" a="1"/>
  <c r="K126" i="26" s="1"/>
  <c r="H129" i="26"/>
  <c r="J129" i="26" s="1" a="1"/>
  <c r="J129" i="26" s="1"/>
  <c r="H132" i="26"/>
  <c r="J132" i="26" s="1" a="1"/>
  <c r="J132" i="26" s="1"/>
  <c r="H135" i="26"/>
  <c r="J135" i="26" s="1" a="1"/>
  <c r="J135" i="26" s="1"/>
  <c r="H138" i="26"/>
  <c r="J138" i="26" s="1" a="1"/>
  <c r="J138" i="26" s="1"/>
  <c r="H141" i="26"/>
  <c r="J141" i="26" s="1" a="1"/>
  <c r="J141" i="26" s="1"/>
  <c r="H144" i="26"/>
  <c r="J144" i="26" s="1" a="1"/>
  <c r="J144" i="26" s="1"/>
  <c r="H147" i="26"/>
  <c r="J147" i="26" s="1" a="1"/>
  <c r="J147" i="26" s="1"/>
  <c r="H150" i="26"/>
  <c r="J150" i="26" s="1" a="1"/>
  <c r="J150" i="26" s="1"/>
  <c r="H153" i="26"/>
  <c r="J153" i="26" s="1" a="1"/>
  <c r="J153" i="26" s="1"/>
  <c r="H156" i="26"/>
  <c r="J156" i="26" s="1" a="1"/>
  <c r="J156" i="26" s="1"/>
  <c r="H159" i="26"/>
  <c r="J159" i="26" s="1" a="1"/>
  <c r="J159" i="26" s="1"/>
  <c r="H162" i="26"/>
  <c r="J162" i="26" s="1" a="1"/>
  <c r="J162" i="26" s="1"/>
  <c r="H165" i="26"/>
  <c r="J165" i="26" s="1" a="1"/>
  <c r="J165" i="26" s="1"/>
  <c r="H168" i="26"/>
  <c r="J168" i="26" s="1" a="1"/>
  <c r="J168" i="26" s="1"/>
  <c r="H171" i="26"/>
  <c r="J171" i="26" s="1" a="1"/>
  <c r="J171" i="26" s="1"/>
  <c r="H174" i="26"/>
  <c r="J174" i="26" s="1" a="1"/>
  <c r="J174" i="26" s="1"/>
  <c r="H177" i="26"/>
  <c r="J177" i="26" s="1" a="1"/>
  <c r="J177" i="26" s="1"/>
  <c r="H180" i="26"/>
  <c r="J180" i="26" s="1" a="1"/>
  <c r="J180" i="26" s="1"/>
  <c r="H183" i="26"/>
  <c r="J183" i="26" s="1" a="1"/>
  <c r="J183" i="26" s="1"/>
  <c r="H186" i="26"/>
  <c r="J186" i="26" s="1" a="1"/>
  <c r="J186" i="26" s="1"/>
  <c r="H189" i="26"/>
  <c r="J189" i="26" s="1" a="1"/>
  <c r="J189" i="26" s="1"/>
  <c r="H192" i="26"/>
  <c r="J192" i="26" s="1" a="1"/>
  <c r="J192" i="26" s="1"/>
  <c r="H195" i="26"/>
  <c r="J195" i="26" s="1" a="1"/>
  <c r="J195" i="26" s="1"/>
  <c r="H198" i="26"/>
  <c r="J198" i="26" s="1" a="1"/>
  <c r="J198" i="26" s="1"/>
  <c r="H201" i="26"/>
  <c r="J201" i="26" s="1" a="1"/>
  <c r="J201" i="26" s="1"/>
  <c r="H204" i="26"/>
  <c r="J204" i="26" s="1" a="1"/>
  <c r="J204" i="26" s="1"/>
  <c r="H207" i="26"/>
  <c r="J207" i="26" s="1" a="1"/>
  <c r="J207" i="26" s="1"/>
  <c r="H210" i="26"/>
  <c r="J210" i="26" s="1" a="1"/>
  <c r="J210" i="26" s="1"/>
  <c r="H213" i="26"/>
  <c r="J213" i="26" s="1" a="1"/>
  <c r="J213" i="26" s="1"/>
  <c r="H216" i="26"/>
  <c r="J216" i="26" s="1" a="1"/>
  <c r="J216" i="26" s="1"/>
  <c r="H219" i="26"/>
  <c r="J219" i="26" s="1" a="1"/>
  <c r="J219" i="26" s="1"/>
  <c r="H222" i="26"/>
  <c r="J222" i="26" s="1" a="1"/>
  <c r="J222" i="26" s="1"/>
  <c r="H225" i="26"/>
  <c r="J225" i="26" s="1" a="1"/>
  <c r="J225" i="26" s="1"/>
  <c r="H228" i="26"/>
  <c r="J228" i="26" s="1" a="1"/>
  <c r="J228" i="26" s="1"/>
  <c r="H126" i="26"/>
  <c r="J126" i="26" s="1" a="1"/>
  <c r="J126" i="26" s="1"/>
  <c r="I129" i="26"/>
  <c r="K129" i="26" s="1" a="1"/>
  <c r="K129" i="26" s="1"/>
  <c r="I132" i="26"/>
  <c r="K132" i="26" s="1" a="1"/>
  <c r="K132" i="26" s="1"/>
  <c r="I135" i="26"/>
  <c r="K135" i="26" s="1" a="1"/>
  <c r="K135" i="26" s="1"/>
  <c r="I138" i="26"/>
  <c r="K138" i="26" s="1" a="1"/>
  <c r="K138" i="26" s="1"/>
  <c r="I141" i="26"/>
  <c r="K141" i="26" s="1" a="1"/>
  <c r="K141" i="26" s="1"/>
  <c r="I144" i="26"/>
  <c r="K144" i="26" s="1" a="1"/>
  <c r="K144" i="26" s="1"/>
  <c r="I147" i="26"/>
  <c r="K147" i="26" s="1" a="1"/>
  <c r="K147" i="26" s="1"/>
  <c r="I150" i="26"/>
  <c r="K150" i="26" s="1" a="1"/>
  <c r="K150" i="26" s="1"/>
  <c r="I153" i="26"/>
  <c r="K153" i="26" s="1" a="1"/>
  <c r="K153" i="26" s="1"/>
  <c r="I156" i="26"/>
  <c r="K156" i="26" s="1" a="1"/>
  <c r="K156" i="26" s="1"/>
  <c r="H256" i="26"/>
  <c r="J256" i="26" s="1" a="1"/>
  <c r="J256" i="26" s="1"/>
  <c r="H253" i="26"/>
  <c r="J253" i="26" s="1" a="1"/>
  <c r="J253" i="26" s="1"/>
  <c r="H250" i="26"/>
  <c r="J250" i="26" s="1" a="1"/>
  <c r="J250" i="26" s="1"/>
  <c r="H247" i="26"/>
  <c r="J247" i="26" s="1" a="1"/>
  <c r="J247" i="26" s="1"/>
  <c r="I244" i="26"/>
  <c r="K244" i="26" s="1" a="1"/>
  <c r="K244" i="26" s="1"/>
  <c r="I241" i="26"/>
  <c r="K241" i="26" s="1" a="1"/>
  <c r="K241" i="26" s="1"/>
  <c r="I238" i="26"/>
  <c r="K238" i="26" s="1" a="1"/>
  <c r="K238" i="26" s="1"/>
  <c r="H235" i="26"/>
  <c r="J235" i="26" s="1" a="1"/>
  <c r="J235" i="26" s="1"/>
  <c r="H231" i="26"/>
  <c r="J231" i="26" s="1" a="1"/>
  <c r="J231" i="26" s="1"/>
  <c r="I225" i="26"/>
  <c r="K225" i="26" s="1" a="1"/>
  <c r="K225" i="26" s="1"/>
  <c r="I219" i="26"/>
  <c r="K219" i="26" s="1" a="1"/>
  <c r="K219" i="26" s="1"/>
  <c r="I213" i="26"/>
  <c r="K213" i="26" s="1" a="1"/>
  <c r="K213" i="26" s="1"/>
  <c r="I207" i="26"/>
  <c r="K207" i="26" s="1" a="1"/>
  <c r="K207" i="26" s="1"/>
  <c r="I201" i="26"/>
  <c r="K201" i="26" s="1" a="1"/>
  <c r="K201" i="26" s="1"/>
  <c r="I195" i="26"/>
  <c r="K195" i="26" s="1" a="1"/>
  <c r="K195" i="26" s="1"/>
  <c r="I189" i="26"/>
  <c r="K189" i="26" s="1" a="1"/>
  <c r="K189" i="26" s="1"/>
  <c r="I183" i="26"/>
  <c r="K183" i="26" s="1" a="1"/>
  <c r="K183" i="26" s="1"/>
  <c r="I177" i="26"/>
  <c r="K177" i="26" s="1" a="1"/>
  <c r="K177" i="26" s="1"/>
  <c r="I171" i="26"/>
  <c r="K171" i="26" s="1" a="1"/>
  <c r="K171" i="26" s="1"/>
  <c r="I165" i="26"/>
  <c r="K165" i="26" s="1" a="1"/>
  <c r="K165" i="26" s="1"/>
  <c r="I159" i="26"/>
  <c r="K159" i="26" s="1" a="1"/>
  <c r="K159" i="26" s="1"/>
  <c r="H151" i="26"/>
  <c r="J151" i="26" s="1" a="1"/>
  <c r="J151" i="26" s="1"/>
  <c r="H142" i="26"/>
  <c r="J142" i="26" s="1" a="1"/>
  <c r="J142" i="26" s="1"/>
  <c r="H133" i="26"/>
  <c r="J133" i="26" s="1" a="1"/>
  <c r="J133" i="26" s="1"/>
  <c r="I255" i="26"/>
  <c r="K255" i="26" s="1" a="1"/>
  <c r="K255" i="26" s="1"/>
  <c r="I252" i="26"/>
  <c r="K252" i="26" s="1" a="1"/>
  <c r="K252" i="26" s="1"/>
  <c r="I249" i="26"/>
  <c r="K249" i="26" s="1" a="1"/>
  <c r="K249" i="26" s="1"/>
  <c r="I246" i="26"/>
  <c r="K246" i="26" s="1" a="1"/>
  <c r="K246" i="26" s="1"/>
  <c r="H244" i="26"/>
  <c r="J244" i="26" s="1" a="1"/>
  <c r="J244" i="26" s="1"/>
  <c r="L244" i="26" s="1"/>
  <c r="N244" i="26" s="1"/>
  <c r="H241" i="26"/>
  <c r="J241" i="26" s="1" a="1"/>
  <c r="J241" i="26" s="1"/>
  <c r="L241" i="26" s="1"/>
  <c r="N241" i="26" s="1"/>
  <c r="H238" i="26"/>
  <c r="J238" i="26" s="1" a="1"/>
  <c r="J238" i="26" s="1"/>
  <c r="I234" i="26"/>
  <c r="K234" i="26" s="1" a="1"/>
  <c r="K234" i="26" s="1"/>
  <c r="I229" i="26"/>
  <c r="K229" i="26" s="1" a="1"/>
  <c r="K229" i="26" s="1"/>
  <c r="I223" i="26"/>
  <c r="K223" i="26" s="1" a="1"/>
  <c r="K223" i="26" s="1"/>
  <c r="I217" i="26"/>
  <c r="K217" i="26" s="1" a="1"/>
  <c r="K217" i="26" s="1"/>
  <c r="I211" i="26"/>
  <c r="K211" i="26" s="1" a="1"/>
  <c r="K211" i="26" s="1"/>
  <c r="I205" i="26"/>
  <c r="K205" i="26" s="1" a="1"/>
  <c r="K205" i="26" s="1"/>
  <c r="I199" i="26"/>
  <c r="K199" i="26" s="1" a="1"/>
  <c r="K199" i="26" s="1"/>
  <c r="I193" i="26"/>
  <c r="K193" i="26" s="1" a="1"/>
  <c r="K193" i="26" s="1"/>
  <c r="I187" i="26"/>
  <c r="K187" i="26" s="1" a="1"/>
  <c r="K187" i="26" s="1"/>
  <c r="I181" i="26"/>
  <c r="K181" i="26" s="1" a="1"/>
  <c r="K181" i="26" s="1"/>
  <c r="I175" i="26"/>
  <c r="K175" i="26" s="1" a="1"/>
  <c r="K175" i="26" s="1"/>
  <c r="I169" i="26"/>
  <c r="K169" i="26" s="1" a="1"/>
  <c r="K169" i="26" s="1"/>
  <c r="I163" i="26"/>
  <c r="K163" i="26" s="1" a="1"/>
  <c r="K163" i="26" s="1"/>
  <c r="I157" i="26"/>
  <c r="K157" i="26" s="1" a="1"/>
  <c r="K157" i="26" s="1"/>
  <c r="I148" i="26"/>
  <c r="K148" i="26" s="1" a="1"/>
  <c r="K148" i="26" s="1"/>
  <c r="I139" i="26"/>
  <c r="K139" i="26" s="1" a="1"/>
  <c r="K139" i="26" s="1"/>
  <c r="I130" i="26"/>
  <c r="K130" i="26" s="1" a="1"/>
  <c r="K130" i="26" s="1"/>
  <c r="H255" i="26"/>
  <c r="J255" i="26" s="1" a="1"/>
  <c r="J255" i="26" s="1"/>
  <c r="L255" i="26" s="1"/>
  <c r="N255" i="26" s="1"/>
  <c r="H252" i="26"/>
  <c r="H249" i="26"/>
  <c r="J249" i="26" s="1" a="1"/>
  <c r="J249" i="26" s="1"/>
  <c r="L249" i="26" s="1"/>
  <c r="N249" i="26" s="1"/>
  <c r="H246" i="26"/>
  <c r="J246" i="26" s="1" a="1"/>
  <c r="J246" i="26" s="1"/>
  <c r="L246" i="26" s="1"/>
  <c r="N246" i="26" s="1"/>
  <c r="I243" i="26"/>
  <c r="K243" i="26" s="1" a="1"/>
  <c r="K243" i="26" s="1"/>
  <c r="I240" i="26"/>
  <c r="K240" i="26" s="1" a="1"/>
  <c r="K240" i="26" s="1"/>
  <c r="I237" i="26"/>
  <c r="K237" i="26" s="1" a="1"/>
  <c r="K237" i="26" s="1"/>
  <c r="H234" i="26"/>
  <c r="J234" i="26" s="1" a="1"/>
  <c r="J234" i="26" s="1"/>
  <c r="L234" i="26" s="1"/>
  <c r="N234" i="26" s="1"/>
  <c r="H229" i="26"/>
  <c r="J229" i="26" s="1" a="1"/>
  <c r="J229" i="26" s="1"/>
  <c r="L229" i="26" s="1"/>
  <c r="N229" i="26" s="1"/>
  <c r="H223" i="26"/>
  <c r="H217" i="26"/>
  <c r="J217" i="26" s="1" a="1"/>
  <c r="J217" i="26" s="1"/>
  <c r="M217" i="26" s="1"/>
  <c r="O217" i="26" s="1"/>
  <c r="H211" i="26"/>
  <c r="J211" i="26" s="1" a="1"/>
  <c r="J211" i="26" s="1"/>
  <c r="L211" i="26" s="1"/>
  <c r="N211" i="26" s="1"/>
  <c r="H205" i="26"/>
  <c r="J205" i="26" s="1" a="1"/>
  <c r="J205" i="26" s="1"/>
  <c r="M205" i="26" s="1"/>
  <c r="O205" i="26" s="1"/>
  <c r="H199" i="26"/>
  <c r="H193" i="26"/>
  <c r="J193" i="26" s="1" a="1"/>
  <c r="J193" i="26" s="1"/>
  <c r="L193" i="26" s="1"/>
  <c r="N193" i="26" s="1"/>
  <c r="H187" i="26"/>
  <c r="J187" i="26" s="1" a="1"/>
  <c r="J187" i="26" s="1"/>
  <c r="L187" i="26" s="1"/>
  <c r="N187" i="26" s="1"/>
  <c r="H181" i="26"/>
  <c r="J181" i="26" s="1" a="1"/>
  <c r="J181" i="26" s="1"/>
  <c r="M181" i="26" s="1"/>
  <c r="O181" i="26" s="1"/>
  <c r="H175" i="26"/>
  <c r="J175" i="26" s="1" a="1"/>
  <c r="J175" i="26" s="1"/>
  <c r="L175" i="26" s="1"/>
  <c r="N175" i="26" s="1"/>
  <c r="H169" i="26"/>
  <c r="J169" i="26" s="1" a="1"/>
  <c r="J169" i="26" s="1"/>
  <c r="L169" i="26" s="1"/>
  <c r="N169" i="26" s="1"/>
  <c r="H163" i="26"/>
  <c r="H157" i="26"/>
  <c r="J157" i="26" s="1" a="1"/>
  <c r="J157" i="26" s="1"/>
  <c r="M157" i="26" s="1"/>
  <c r="O157" i="26" s="1"/>
  <c r="H148" i="26"/>
  <c r="H139" i="26"/>
  <c r="J139" i="26" s="1" a="1"/>
  <c r="J139" i="26" s="1"/>
  <c r="L139" i="26" s="1"/>
  <c r="N139" i="26" s="1"/>
  <c r="H130" i="26"/>
  <c r="I254" i="26"/>
  <c r="K254" i="26" s="1" a="1"/>
  <c r="K254" i="26" s="1"/>
  <c r="I251" i="26"/>
  <c r="K251" i="26" s="1" a="1"/>
  <c r="K251" i="26" s="1"/>
  <c r="I248" i="26"/>
  <c r="K248" i="26" s="1" a="1"/>
  <c r="K248" i="26" s="1"/>
  <c r="H243" i="26"/>
  <c r="J243" i="26" s="1" a="1"/>
  <c r="J243" i="26" s="1"/>
  <c r="H240" i="26"/>
  <c r="J240" i="26" s="1" a="1"/>
  <c r="J240" i="26" s="1"/>
  <c r="H237" i="26"/>
  <c r="I232" i="26"/>
  <c r="K232" i="26" s="1" a="1"/>
  <c r="K232" i="26" s="1"/>
  <c r="I228" i="26"/>
  <c r="K228" i="26" s="1" a="1"/>
  <c r="K228" i="26" s="1"/>
  <c r="M228" i="26" s="1"/>
  <c r="O228" i="26" s="1"/>
  <c r="I222" i="26"/>
  <c r="I216" i="26"/>
  <c r="K216" i="26" s="1" a="1"/>
  <c r="K216" i="26" s="1"/>
  <c r="L216" i="26" s="1"/>
  <c r="N216" i="26" s="1"/>
  <c r="I210" i="26"/>
  <c r="K210" i="26" s="1" a="1"/>
  <c r="K210" i="26" s="1"/>
  <c r="M210" i="26" s="1"/>
  <c r="O210" i="26" s="1"/>
  <c r="I204" i="26"/>
  <c r="K204" i="26" s="1" a="1"/>
  <c r="K204" i="26" s="1"/>
  <c r="M204" i="26" s="1"/>
  <c r="O204" i="26" s="1"/>
  <c r="I198" i="26"/>
  <c r="K198" i="26" s="1" a="1"/>
  <c r="K198" i="26" s="1"/>
  <c r="M198" i="26" s="1"/>
  <c r="O198" i="26" s="1"/>
  <c r="I192" i="26"/>
  <c r="K192" i="26" s="1" a="1"/>
  <c r="K192" i="26" s="1"/>
  <c r="M192" i="26" s="1"/>
  <c r="O192" i="26" s="1"/>
  <c r="I186" i="26"/>
  <c r="I180" i="26"/>
  <c r="I174" i="26"/>
  <c r="K174" i="26" s="1" a="1"/>
  <c r="K174" i="26" s="1"/>
  <c r="M174" i="26" s="1"/>
  <c r="O174" i="26" s="1"/>
  <c r="I168" i="26"/>
  <c r="K168" i="26" s="1" a="1"/>
  <c r="K168" i="26" s="1"/>
  <c r="M168" i="26" s="1"/>
  <c r="O168" i="26" s="1"/>
  <c r="I162" i="26"/>
  <c r="K162" i="26" s="1" a="1"/>
  <c r="K162" i="26" s="1"/>
  <c r="M162" i="26" s="1"/>
  <c r="O162" i="26" s="1"/>
  <c r="I154" i="26"/>
  <c r="K154" i="26" s="1" a="1"/>
  <c r="K154" i="26" s="1"/>
  <c r="I145" i="26"/>
  <c r="K145" i="26" s="1" a="1"/>
  <c r="K145" i="26" s="1"/>
  <c r="I136" i="26"/>
  <c r="K136" i="26" s="1" a="1"/>
  <c r="K136" i="26" s="1"/>
  <c r="I127" i="26"/>
  <c r="K127" i="26" s="1" a="1"/>
  <c r="K127" i="26" s="1"/>
  <c r="H254" i="26"/>
  <c r="H251" i="26"/>
  <c r="J251" i="26" s="1" a="1"/>
  <c r="J251" i="26" s="1"/>
  <c r="H248" i="26"/>
  <c r="J248" i="26" s="1" a="1"/>
  <c r="J248" i="26" s="1"/>
  <c r="I245" i="26"/>
  <c r="K245" i="26" s="1" a="1"/>
  <c r="K245" i="26" s="1"/>
  <c r="I242" i="26"/>
  <c r="K242" i="26" s="1" a="1"/>
  <c r="K242" i="26" s="1"/>
  <c r="I239" i="26"/>
  <c r="K239" i="26" s="1" a="1"/>
  <c r="K239" i="26" s="1"/>
  <c r="I236" i="26"/>
  <c r="K236" i="26" s="1" a="1"/>
  <c r="K236" i="26" s="1"/>
  <c r="M236" i="26" s="1"/>
  <c r="O236" i="26" s="1"/>
  <c r="H232" i="26"/>
  <c r="J232" i="26" s="1" a="1"/>
  <c r="J232" i="26" s="1"/>
  <c r="L232" i="26" s="1"/>
  <c r="N232" i="26" s="1"/>
  <c r="I226" i="26"/>
  <c r="K226" i="26" s="1" a="1"/>
  <c r="K226" i="26" s="1"/>
  <c r="I220" i="26"/>
  <c r="K220" i="26" s="1" a="1"/>
  <c r="K220" i="26" s="1"/>
  <c r="I214" i="26"/>
  <c r="K214" i="26" s="1" a="1"/>
  <c r="K214" i="26" s="1"/>
  <c r="I208" i="26"/>
  <c r="K208" i="26" s="1" a="1"/>
  <c r="K208" i="26" s="1"/>
  <c r="I202" i="26"/>
  <c r="K202" i="26" s="1" a="1"/>
  <c r="K202" i="26" s="1"/>
  <c r="I196" i="26"/>
  <c r="K196" i="26" s="1" a="1"/>
  <c r="K196" i="26" s="1"/>
  <c r="I190" i="26"/>
  <c r="K190" i="26" s="1" a="1"/>
  <c r="K190" i="26" s="1"/>
  <c r="I184" i="26"/>
  <c r="K184" i="26" s="1" a="1"/>
  <c r="K184" i="26" s="1"/>
  <c r="I178" i="26"/>
  <c r="K178" i="26" s="1" a="1"/>
  <c r="K178" i="26" s="1"/>
  <c r="I172" i="26"/>
  <c r="K172" i="26" s="1" a="1"/>
  <c r="K172" i="26" s="1"/>
  <c r="I166" i="26"/>
  <c r="K166" i="26" s="1" a="1"/>
  <c r="K166" i="26" s="1"/>
  <c r="I160" i="26"/>
  <c r="K160" i="26" s="1" a="1"/>
  <c r="K160" i="26" s="1"/>
  <c r="H154" i="26"/>
  <c r="H145" i="26"/>
  <c r="H136" i="26"/>
  <c r="H127" i="26"/>
  <c r="I256" i="26"/>
  <c r="I253" i="26"/>
  <c r="I250" i="26"/>
  <c r="I247" i="26"/>
  <c r="H245" i="26"/>
  <c r="J245" i="26" s="1" a="1"/>
  <c r="J245" i="26" s="1"/>
  <c r="H242" i="26"/>
  <c r="H239" i="26"/>
  <c r="J239" i="26" s="1" a="1"/>
  <c r="J239" i="26" s="1"/>
  <c r="I235" i="26"/>
  <c r="K235" i="26" s="1" a="1"/>
  <c r="K235" i="26" s="1"/>
  <c r="I231" i="26"/>
  <c r="H226" i="26"/>
  <c r="J226" i="26" s="1" a="1"/>
  <c r="J226" i="26" s="1"/>
  <c r="H220" i="26"/>
  <c r="J220" i="26" s="1" a="1"/>
  <c r="J220" i="26" s="1"/>
  <c r="H214" i="26"/>
  <c r="H208" i="26"/>
  <c r="J208" i="26" s="1" a="1"/>
  <c r="J208" i="26" s="1"/>
  <c r="H202" i="26"/>
  <c r="J202" i="26" s="1" a="1"/>
  <c r="J202" i="26" s="1"/>
  <c r="H196" i="26"/>
  <c r="H190" i="26"/>
  <c r="J190" i="26" s="1" a="1"/>
  <c r="J190" i="26" s="1"/>
  <c r="H184" i="26"/>
  <c r="J184" i="26" s="1" a="1"/>
  <c r="J184" i="26" s="1"/>
  <c r="H178" i="26"/>
  <c r="J178" i="26" s="1" a="1"/>
  <c r="J178" i="26" s="1"/>
  <c r="H172" i="26"/>
  <c r="J172" i="26" s="1" a="1"/>
  <c r="J172" i="26" s="1"/>
  <c r="H166" i="26"/>
  <c r="J166" i="26" s="1" a="1"/>
  <c r="J166" i="26" s="1"/>
  <c r="H160" i="26"/>
  <c r="I151" i="26"/>
  <c r="I142" i="26"/>
  <c r="I133" i="26"/>
  <c r="M212" i="26"/>
  <c r="O212" i="26" s="1"/>
  <c r="L177" i="26"/>
  <c r="N177" i="26" s="1"/>
  <c r="M213" i="26"/>
  <c r="O213" i="26" s="1"/>
  <c r="M177" i="26"/>
  <c r="O177" i="26" s="1"/>
  <c r="M165" i="26"/>
  <c r="O165" i="26" s="1"/>
  <c r="L161" i="26"/>
  <c r="N161" i="26" s="1"/>
  <c r="M218" i="26"/>
  <c r="O218" i="26" s="1"/>
  <c r="L173" i="26"/>
  <c r="N173" i="26" s="1"/>
  <c r="L171" i="26"/>
  <c r="N171" i="26" s="1"/>
  <c r="M195" i="26"/>
  <c r="O195" i="26" s="1"/>
  <c r="M189" i="26"/>
  <c r="O189" i="26" s="1"/>
  <c r="M183" i="26"/>
  <c r="O183" i="26" s="1"/>
  <c r="L170" i="26"/>
  <c r="N170" i="26" s="1"/>
  <c r="M132" i="26"/>
  <c r="M138" i="26"/>
  <c r="O138" i="26" s="1"/>
  <c r="M173" i="26"/>
  <c r="O173" i="26" s="1"/>
  <c r="L209" i="26"/>
  <c r="N209" i="26" s="1"/>
  <c r="L194" i="26"/>
  <c r="N194" i="26" s="1"/>
  <c r="M194" i="26"/>
  <c r="O194" i="26" s="1"/>
  <c r="L188" i="26"/>
  <c r="N188" i="26" s="1"/>
  <c r="M188" i="26"/>
  <c r="O188" i="26" s="1"/>
  <c r="L206" i="26"/>
  <c r="N206" i="26" s="1"/>
  <c r="M206" i="26"/>
  <c r="O206" i="26" s="1"/>
  <c r="L182" i="26"/>
  <c r="N182" i="26" s="1"/>
  <c r="M182" i="26"/>
  <c r="O182" i="26" s="1"/>
  <c r="M161" i="26"/>
  <c r="O161" i="26" s="1"/>
  <c r="L150" i="26"/>
  <c r="N150" i="26" s="1"/>
  <c r="M224" i="26"/>
  <c r="O224" i="26" s="1"/>
  <c r="M219" i="26"/>
  <c r="O219" i="26" s="1"/>
  <c r="L212" i="26"/>
  <c r="N212" i="26" s="1"/>
  <c r="L189" i="26"/>
  <c r="N189" i="26" s="1"/>
  <c r="M170" i="26"/>
  <c r="O170" i="26" s="1"/>
  <c r="L138" i="26"/>
  <c r="N138" i="26" s="1"/>
  <c r="L215" i="26"/>
  <c r="N215" i="26" s="1"/>
  <c r="L207" i="26"/>
  <c r="N207" i="26" s="1"/>
  <c r="L183" i="26"/>
  <c r="N183" i="26" s="1"/>
  <c r="L233" i="26"/>
  <c r="N233" i="26" s="1"/>
  <c r="L221" i="26"/>
  <c r="N221" i="26" s="1"/>
  <c r="L165" i="26"/>
  <c r="N165" i="26" s="1"/>
  <c r="M131" i="26"/>
  <c r="L195" i="26"/>
  <c r="N195" i="26" s="1"/>
  <c r="M171" i="26"/>
  <c r="O171" i="26" s="1"/>
  <c r="L227" i="26"/>
  <c r="N227" i="26" s="1"/>
  <c r="M227" i="26"/>
  <c r="O227" i="26" s="1"/>
  <c r="L197" i="26"/>
  <c r="N197" i="26" s="1"/>
  <c r="M197" i="26"/>
  <c r="O197" i="26" s="1"/>
  <c r="L185" i="26"/>
  <c r="N185" i="26" s="1"/>
  <c r="M185" i="26"/>
  <c r="O185" i="26" s="1"/>
  <c r="M221" i="26"/>
  <c r="O221" i="26" s="1"/>
  <c r="M215" i="26"/>
  <c r="O215" i="26" s="1"/>
  <c r="M209" i="26"/>
  <c r="O209" i="26" s="1"/>
  <c r="M207" i="26"/>
  <c r="O207" i="26" s="1"/>
  <c r="M201" i="26"/>
  <c r="O201" i="26" s="1"/>
  <c r="L200" i="26"/>
  <c r="N200" i="26" s="1"/>
  <c r="M200" i="26"/>
  <c r="O200" i="26" s="1"/>
  <c r="M238" i="26"/>
  <c r="O238" i="26" s="1"/>
  <c r="M230" i="26"/>
  <c r="O230" i="26" s="1"/>
  <c r="L238" i="26"/>
  <c r="N238" i="26" s="1"/>
  <c r="L201" i="26"/>
  <c r="N201" i="26" s="1"/>
  <c r="L219" i="26"/>
  <c r="N219" i="26" s="1"/>
  <c r="L213" i="26"/>
  <c r="N213" i="26" s="1"/>
  <c r="M233" i="26"/>
  <c r="O233" i="26" s="1"/>
  <c r="L230" i="26"/>
  <c r="N230" i="26" s="1"/>
  <c r="L224" i="26"/>
  <c r="N224" i="26" s="1"/>
  <c r="L218" i="26"/>
  <c r="N218" i="26" s="1"/>
  <c r="L203" i="26"/>
  <c r="N203" i="26" s="1"/>
  <c r="M203" i="26"/>
  <c r="O203" i="26" s="1"/>
  <c r="L191" i="26"/>
  <c r="N191" i="26" s="1"/>
  <c r="M191" i="26"/>
  <c r="O191" i="26" s="1"/>
  <c r="M179" i="26"/>
  <c r="O179" i="26" s="1"/>
  <c r="L179" i="26"/>
  <c r="N179" i="26" s="1"/>
  <c r="L176" i="26"/>
  <c r="N176" i="26" s="1"/>
  <c r="M176" i="26"/>
  <c r="O176" i="26" s="1"/>
  <c r="M175" i="26"/>
  <c r="O175" i="26" s="1"/>
  <c r="M167" i="26"/>
  <c r="O167" i="26" s="1"/>
  <c r="L167" i="26"/>
  <c r="N167" i="26" s="1"/>
  <c r="L164" i="26"/>
  <c r="N164" i="26" s="1"/>
  <c r="M164" i="26"/>
  <c r="O164" i="26" s="1"/>
  <c r="M159" i="26"/>
  <c r="O159" i="26" s="1"/>
  <c r="L159" i="26"/>
  <c r="N159" i="26" s="1"/>
  <c r="M158" i="26"/>
  <c r="O158" i="26" s="1"/>
  <c r="L158" i="26"/>
  <c r="N158" i="26" s="1"/>
  <c r="L156" i="26"/>
  <c r="N156" i="26" s="1"/>
  <c r="M156" i="26"/>
  <c r="O156" i="26" s="1"/>
  <c r="M153" i="26"/>
  <c r="O153" i="26" s="1"/>
  <c r="L153" i="26"/>
  <c r="N153" i="26" s="1"/>
  <c r="L152" i="26"/>
  <c r="N152" i="26" s="1"/>
  <c r="M152" i="26"/>
  <c r="O152" i="26" s="1"/>
  <c r="L149" i="26"/>
  <c r="N149" i="26" s="1"/>
  <c r="M149" i="26"/>
  <c r="O149" i="26" s="1"/>
  <c r="M147" i="26"/>
  <c r="O147" i="26" s="1"/>
  <c r="L147" i="26"/>
  <c r="N147" i="26" s="1"/>
  <c r="L146" i="26"/>
  <c r="N146" i="26" s="1"/>
  <c r="M146" i="26"/>
  <c r="O146" i="26" s="1"/>
  <c r="L144" i="26"/>
  <c r="N144" i="26" s="1"/>
  <c r="M144" i="26"/>
  <c r="O144" i="26" s="1"/>
  <c r="M143" i="26"/>
  <c r="O143" i="26" s="1"/>
  <c r="L143" i="26"/>
  <c r="N143" i="26" s="1"/>
  <c r="L141" i="26"/>
  <c r="N141" i="26" s="1"/>
  <c r="M141" i="26"/>
  <c r="O141" i="26" s="1"/>
  <c r="L140" i="26"/>
  <c r="N140" i="26" s="1"/>
  <c r="M140" i="26"/>
  <c r="O140" i="26" s="1"/>
  <c r="L137" i="26"/>
  <c r="N137" i="26" s="1"/>
  <c r="M137" i="26"/>
  <c r="O137" i="26" s="1"/>
  <c r="M135" i="26"/>
  <c r="O135" i="26" s="1"/>
  <c r="L135" i="26"/>
  <c r="N135" i="26" s="1"/>
  <c r="M134" i="26"/>
  <c r="L134" i="26"/>
  <c r="M155" i="26"/>
  <c r="O155" i="26" s="1"/>
  <c r="L129" i="26"/>
  <c r="M129" i="26"/>
  <c r="L128" i="26"/>
  <c r="M128" i="26"/>
  <c r="L132" i="26"/>
  <c r="M150" i="26"/>
  <c r="O150" i="26" s="1"/>
  <c r="L155" i="26"/>
  <c r="N155" i="26" s="1"/>
  <c r="L131" i="26"/>
  <c r="H125" i="26"/>
  <c r="J125" i="26" s="1" a="1"/>
  <c r="J125" i="26" s="1"/>
  <c r="I125" i="26"/>
  <c r="K125" i="26" s="1" a="1"/>
  <c r="K125" i="26" s="1"/>
  <c r="C24" i="1"/>
  <c r="C25" i="1"/>
  <c r="C21" i="1"/>
  <c r="C22" i="1"/>
  <c r="C28" i="1"/>
  <c r="C27" i="1"/>
  <c r="C23" i="1"/>
  <c r="C29" i="1"/>
  <c r="C30" i="1"/>
  <c r="C31" i="1"/>
  <c r="C26" i="1"/>
  <c r="C32" i="1"/>
  <c r="F84" i="26"/>
  <c r="E84" i="26"/>
  <c r="F73" i="26"/>
  <c r="E73" i="26"/>
  <c r="F62" i="26"/>
  <c r="E62" i="26"/>
  <c r="F51" i="26"/>
  <c r="E51" i="26"/>
  <c r="F40" i="26"/>
  <c r="E40" i="26"/>
  <c r="F29" i="26"/>
  <c r="E29" i="26"/>
  <c r="F18" i="26"/>
  <c r="E18" i="26"/>
  <c r="C82" i="26"/>
  <c r="C83" i="26"/>
  <c r="C84" i="26"/>
  <c r="C85" i="26"/>
  <c r="C86" i="26"/>
  <c r="C87" i="26"/>
  <c r="C88" i="26"/>
  <c r="C89" i="26"/>
  <c r="C90" i="26"/>
  <c r="C91" i="26"/>
  <c r="C81" i="26"/>
  <c r="C71" i="26"/>
  <c r="C72" i="26"/>
  <c r="C73" i="26"/>
  <c r="C74" i="26"/>
  <c r="C75" i="26"/>
  <c r="C76" i="26"/>
  <c r="C77" i="26"/>
  <c r="C78" i="26"/>
  <c r="C79" i="26"/>
  <c r="C80" i="26"/>
  <c r="C70" i="26"/>
  <c r="C60" i="26"/>
  <c r="C61" i="26"/>
  <c r="C62" i="26"/>
  <c r="C63" i="26"/>
  <c r="C64" i="26"/>
  <c r="C65" i="26"/>
  <c r="C66" i="26"/>
  <c r="C67" i="26"/>
  <c r="C68" i="26"/>
  <c r="C69" i="26"/>
  <c r="C59" i="26"/>
  <c r="C49" i="26"/>
  <c r="C50" i="26"/>
  <c r="C51" i="26"/>
  <c r="C52" i="26"/>
  <c r="C53" i="26"/>
  <c r="C54" i="26"/>
  <c r="C55" i="26"/>
  <c r="C56" i="26"/>
  <c r="C57" i="26"/>
  <c r="C58" i="26"/>
  <c r="C48" i="26"/>
  <c r="C38" i="26"/>
  <c r="C39" i="26"/>
  <c r="C40" i="26"/>
  <c r="C41" i="26"/>
  <c r="C42" i="26"/>
  <c r="C43" i="26"/>
  <c r="C44" i="26"/>
  <c r="C45" i="26"/>
  <c r="C46" i="26"/>
  <c r="C47" i="26"/>
  <c r="C37" i="26"/>
  <c r="C27" i="26"/>
  <c r="C28" i="26"/>
  <c r="C29" i="26"/>
  <c r="C30" i="26"/>
  <c r="C31" i="26"/>
  <c r="C32" i="26"/>
  <c r="C33" i="26"/>
  <c r="C34" i="26"/>
  <c r="C35" i="26"/>
  <c r="C36" i="26"/>
  <c r="C26" i="26"/>
  <c r="C25" i="26"/>
  <c r="C16" i="26"/>
  <c r="C17" i="26"/>
  <c r="C18" i="26"/>
  <c r="C19" i="26"/>
  <c r="C20" i="26"/>
  <c r="C21" i="26"/>
  <c r="C22" i="26"/>
  <c r="C23" i="26"/>
  <c r="C24" i="26"/>
  <c r="C15" i="26"/>
  <c r="B31" i="4"/>
  <c r="L126" i="26" l="1"/>
  <c r="M244" i="26"/>
  <c r="O244" i="26" s="1"/>
  <c r="M225" i="26"/>
  <c r="O225" i="26" s="1"/>
  <c r="L225" i="26"/>
  <c r="N225" i="26" s="1"/>
  <c r="M249" i="26"/>
  <c r="O249" i="26" s="1"/>
  <c r="M126" i="26"/>
  <c r="M246" i="26"/>
  <c r="O246" i="26" s="1"/>
  <c r="M241" i="26"/>
  <c r="O241" i="26" s="1"/>
  <c r="L192" i="26"/>
  <c r="N192" i="26" s="1"/>
  <c r="M229" i="26"/>
  <c r="O229" i="26" s="1"/>
  <c r="L217" i="26"/>
  <c r="N217" i="26" s="1"/>
  <c r="M187" i="26"/>
  <c r="O187" i="26" s="1"/>
  <c r="M193" i="26"/>
  <c r="O193" i="26" s="1"/>
  <c r="M240" i="26"/>
  <c r="O240" i="26" s="1"/>
  <c r="M139" i="26"/>
  <c r="O139" i="26" s="1"/>
  <c r="L174" i="26"/>
  <c r="N174" i="26" s="1"/>
  <c r="M255" i="26"/>
  <c r="O255" i="26" s="1"/>
  <c r="L204" i="26"/>
  <c r="N204" i="26" s="1"/>
  <c r="L181" i="26"/>
  <c r="N181" i="26" s="1"/>
  <c r="L210" i="26"/>
  <c r="N210" i="26" s="1"/>
  <c r="L168" i="26"/>
  <c r="N168" i="26" s="1"/>
  <c r="M234" i="26"/>
  <c r="O234" i="26" s="1"/>
  <c r="L228" i="26"/>
  <c r="N228" i="26" s="1"/>
  <c r="L236" i="26"/>
  <c r="N236" i="26" s="1"/>
  <c r="M211" i="26"/>
  <c r="O211" i="26" s="1"/>
  <c r="L251" i="26"/>
  <c r="N251" i="26" s="1"/>
  <c r="L240" i="26"/>
  <c r="N240" i="26" s="1"/>
  <c r="L157" i="26"/>
  <c r="N157" i="26" s="1"/>
  <c r="L198" i="26"/>
  <c r="N198" i="26" s="1"/>
  <c r="L205" i="26"/>
  <c r="N205" i="26" s="1"/>
  <c r="M169" i="26"/>
  <c r="O169" i="26" s="1"/>
  <c r="L162" i="26"/>
  <c r="N162" i="26" s="1"/>
  <c r="M216" i="26"/>
  <c r="O216" i="26" s="1"/>
  <c r="L243" i="26"/>
  <c r="N243" i="26" s="1"/>
  <c r="M232" i="26"/>
  <c r="O232" i="26" s="1"/>
  <c r="M251" i="26"/>
  <c r="O251" i="26" s="1"/>
  <c r="L125" i="26"/>
  <c r="N125" i="26" s="1"/>
  <c r="K133" i="26" a="1"/>
  <c r="K133" i="26" s="1"/>
  <c r="M133" i="26" s="1"/>
  <c r="O133" i="26" s="1"/>
  <c r="K142" i="26" a="1"/>
  <c r="K142" i="26" s="1"/>
  <c r="M142" i="26" s="1"/>
  <c r="O142" i="26" s="1"/>
  <c r="K151" i="26" a="1"/>
  <c r="K151" i="26" s="1"/>
  <c r="L151" i="26" s="1"/>
  <c r="N151" i="26" s="1"/>
  <c r="J160" i="26" a="1"/>
  <c r="J160" i="26" s="1"/>
  <c r="L160" i="26" s="1"/>
  <c r="N160" i="26" s="1"/>
  <c r="J196" i="26" a="1"/>
  <c r="J196" i="26" s="1"/>
  <c r="M196" i="26" s="1"/>
  <c r="O196" i="26" s="1"/>
  <c r="J214" i="26" a="1"/>
  <c r="J214" i="26" s="1"/>
  <c r="M214" i="26" s="1"/>
  <c r="O214" i="26" s="1"/>
  <c r="K231" i="26" a="1"/>
  <c r="K231" i="26" s="1"/>
  <c r="M231" i="26" s="1"/>
  <c r="O231" i="26" s="1"/>
  <c r="J242" i="26" a="1"/>
  <c r="J242" i="26" s="1"/>
  <c r="M242" i="26" s="1"/>
  <c r="O242" i="26" s="1"/>
  <c r="K247" i="26" a="1"/>
  <c r="K247" i="26" s="1"/>
  <c r="L247" i="26" s="1"/>
  <c r="N247" i="26" s="1"/>
  <c r="K250" i="26" a="1"/>
  <c r="K250" i="26" s="1"/>
  <c r="M250" i="26" s="1"/>
  <c r="O250" i="26" s="1"/>
  <c r="K253" i="26" a="1"/>
  <c r="K253" i="26" s="1"/>
  <c r="L253" i="26" s="1"/>
  <c r="N253" i="26" s="1"/>
  <c r="K256" i="26" a="1"/>
  <c r="K256" i="26" s="1"/>
  <c r="M256" i="26" s="1"/>
  <c r="O256" i="26" s="1"/>
  <c r="J127" i="26" a="1"/>
  <c r="J127" i="26" s="1"/>
  <c r="M127" i="26" s="1"/>
  <c r="O127" i="26" s="1"/>
  <c r="J136" i="26" a="1"/>
  <c r="J136" i="26" s="1"/>
  <c r="L136" i="26" s="1"/>
  <c r="N136" i="26" s="1"/>
  <c r="J145" i="26" a="1"/>
  <c r="J145" i="26" s="1"/>
  <c r="L145" i="26" s="1"/>
  <c r="N145" i="26" s="1"/>
  <c r="J154" i="26" a="1"/>
  <c r="J154" i="26" s="1"/>
  <c r="M154" i="26" s="1"/>
  <c r="O154" i="26" s="1"/>
  <c r="J254" i="26" a="1"/>
  <c r="J254" i="26" s="1"/>
  <c r="L254" i="26" s="1"/>
  <c r="N254" i="26" s="1"/>
  <c r="K180" i="26" a="1"/>
  <c r="K180" i="26" s="1"/>
  <c r="L180" i="26" s="1"/>
  <c r="N180" i="26" s="1"/>
  <c r="K186" i="26" a="1"/>
  <c r="K186" i="26" s="1"/>
  <c r="L186" i="26" s="1"/>
  <c r="N186" i="26" s="1"/>
  <c r="K222" i="26" a="1"/>
  <c r="K222" i="26" s="1"/>
  <c r="M222" i="26" s="1"/>
  <c r="O222" i="26" s="1"/>
  <c r="J237" i="26" a="1"/>
  <c r="J237" i="26" s="1"/>
  <c r="L237" i="26" s="1"/>
  <c r="N237" i="26" s="1"/>
  <c r="J130" i="26" a="1"/>
  <c r="J130" i="26" s="1"/>
  <c r="M130" i="26" s="1"/>
  <c r="O130" i="26" s="1"/>
  <c r="J148" i="26" a="1"/>
  <c r="J148" i="26" s="1"/>
  <c r="L148" i="26" s="1"/>
  <c r="N148" i="26" s="1"/>
  <c r="J163" i="26" a="1"/>
  <c r="J163" i="26" s="1"/>
  <c r="M163" i="26" s="1"/>
  <c r="O163" i="26" s="1"/>
  <c r="J199" i="26" a="1"/>
  <c r="J199" i="26" s="1"/>
  <c r="M199" i="26" s="1"/>
  <c r="O199" i="26" s="1"/>
  <c r="J223" i="26" a="1"/>
  <c r="J223" i="26" s="1"/>
  <c r="L223" i="26" s="1"/>
  <c r="N223" i="26" s="1"/>
  <c r="J252" i="26" a="1"/>
  <c r="J252" i="26" s="1"/>
  <c r="L252" i="26" s="1"/>
  <c r="N252" i="26" s="1"/>
  <c r="M245" i="26"/>
  <c r="O245" i="26" s="1"/>
  <c r="M220" i="26"/>
  <c r="O220" i="26" s="1"/>
  <c r="N131" i="26"/>
  <c r="N132" i="26"/>
  <c r="O128" i="26"/>
  <c r="N128" i="26"/>
  <c r="O129" i="26"/>
  <c r="N129" i="26"/>
  <c r="N134" i="26"/>
  <c r="O134" i="26"/>
  <c r="O131" i="26"/>
  <c r="O132" i="26"/>
  <c r="N126" i="26"/>
  <c r="O126" i="26"/>
  <c r="L235" i="26"/>
  <c r="N235" i="26" s="1"/>
  <c r="M243" i="26"/>
  <c r="O243" i="26" s="1"/>
  <c r="L184" i="26"/>
  <c r="N184" i="26" s="1"/>
  <c r="L248" i="26"/>
  <c r="N248" i="26" s="1"/>
  <c r="M172" i="26"/>
  <c r="O172" i="26" s="1"/>
  <c r="L208" i="26"/>
  <c r="N208" i="26" s="1"/>
  <c r="M239" i="26"/>
  <c r="O239" i="26" s="1"/>
  <c r="M248" i="26"/>
  <c r="O248" i="26" s="1"/>
  <c r="M166" i="26"/>
  <c r="O166" i="26" s="1"/>
  <c r="L202" i="26"/>
  <c r="N202" i="26" s="1"/>
  <c r="M208" i="26"/>
  <c r="O208" i="26" s="1"/>
  <c r="L178" i="26"/>
  <c r="N178" i="26" s="1"/>
  <c r="L239" i="26"/>
  <c r="N239" i="26" s="1"/>
  <c r="M235" i="26"/>
  <c r="O235" i="26" s="1"/>
  <c r="M202" i="26"/>
  <c r="O202" i="26" s="1"/>
  <c r="M190" i="26"/>
  <c r="O190" i="26" s="1"/>
  <c r="M226" i="26"/>
  <c r="O226" i="26" s="1"/>
  <c r="M178" i="26"/>
  <c r="O178" i="26" s="1"/>
  <c r="L220" i="26"/>
  <c r="N220" i="26" s="1"/>
  <c r="L226" i="26"/>
  <c r="N226" i="26" s="1"/>
  <c r="L172" i="26"/>
  <c r="N172" i="26" s="1"/>
  <c r="L190" i="26"/>
  <c r="N190" i="26" s="1"/>
  <c r="L196" i="26"/>
  <c r="N196" i="26" s="1"/>
  <c r="L166" i="26"/>
  <c r="N166" i="26" s="1"/>
  <c r="L245" i="26"/>
  <c r="N245" i="26" s="1"/>
  <c r="M184" i="26"/>
  <c r="O184" i="26" s="1"/>
  <c r="M125" i="26"/>
  <c r="C21" i="4"/>
  <c r="C31" i="4"/>
  <c r="B22" i="4"/>
  <c r="B23" i="4"/>
  <c r="B24" i="4"/>
  <c r="B25" i="4"/>
  <c r="B26" i="4"/>
  <c r="B27" i="4"/>
  <c r="B28" i="4"/>
  <c r="B29" i="4"/>
  <c r="B30" i="4"/>
  <c r="M160" i="26" l="1"/>
  <c r="O160" i="26" s="1"/>
  <c r="L127" i="26"/>
  <c r="N127" i="26" s="1"/>
  <c r="L250" i="26"/>
  <c r="N250" i="26" s="1"/>
  <c r="L133" i="26"/>
  <c r="M247" i="26"/>
  <c r="O247" i="26" s="1"/>
  <c r="L231" i="26"/>
  <c r="N231" i="26" s="1"/>
  <c r="M254" i="26"/>
  <c r="O254" i="26" s="1"/>
  <c r="L142" i="26"/>
  <c r="N142" i="26" s="1"/>
  <c r="M136" i="26"/>
  <c r="O136" i="26" s="1"/>
  <c r="L214" i="26"/>
  <c r="N214" i="26" s="1"/>
  <c r="M253" i="26"/>
  <c r="O253" i="26" s="1"/>
  <c r="M252" i="26"/>
  <c r="O252" i="26" s="1"/>
  <c r="L163" i="26"/>
  <c r="N163" i="26" s="1"/>
  <c r="M237" i="26"/>
  <c r="O237" i="26" s="1"/>
  <c r="M180" i="26"/>
  <c r="O180" i="26" s="1"/>
  <c r="M145" i="26"/>
  <c r="O145" i="26" s="1"/>
  <c r="L256" i="26"/>
  <c r="N256" i="26" s="1"/>
  <c r="M151" i="26"/>
  <c r="O151" i="26" s="1"/>
  <c r="L154" i="26"/>
  <c r="N154" i="26" s="1"/>
  <c r="M148" i="26"/>
  <c r="O148" i="26" s="1"/>
  <c r="M223" i="26"/>
  <c r="O223" i="26" s="1"/>
  <c r="L222" i="26"/>
  <c r="N222" i="26" s="1"/>
  <c r="L242" i="26"/>
  <c r="N242" i="26" s="1"/>
  <c r="L199" i="26"/>
  <c r="N199" i="26" s="1"/>
  <c r="L130" i="26"/>
  <c r="N130" i="26" s="1"/>
  <c r="M186" i="26"/>
  <c r="O186" i="26" s="1"/>
  <c r="O125" i="26"/>
  <c r="N133" i="26"/>
  <c r="H27" i="26"/>
  <c r="J27" i="26" s="1" a="1"/>
  <c r="J27" i="26" s="1"/>
  <c r="I52" i="26"/>
  <c r="K52" i="26" s="1" a="1"/>
  <c r="K52" i="26" s="1"/>
  <c r="H80" i="26"/>
  <c r="J80" i="26" s="1" a="1"/>
  <c r="J80" i="26" s="1"/>
  <c r="H50" i="26"/>
  <c r="J50" i="26" s="1" a="1"/>
  <c r="J50" i="26" s="1"/>
  <c r="H82" i="26"/>
  <c r="J82" i="26" s="1" a="1"/>
  <c r="J82" i="26" s="1"/>
  <c r="H62" i="26"/>
  <c r="J62" i="26" s="1" a="1"/>
  <c r="J62" i="26" s="1"/>
  <c r="I35" i="26"/>
  <c r="K35" i="26" s="1" a="1"/>
  <c r="K35" i="26" s="1"/>
  <c r="I75" i="26"/>
  <c r="K75" i="26" s="1" a="1"/>
  <c r="K75" i="26" s="1"/>
  <c r="I82" i="26"/>
  <c r="K82" i="26" s="1" a="1"/>
  <c r="K82" i="26" s="1"/>
  <c r="I40" i="26"/>
  <c r="K40" i="26" s="1" a="1"/>
  <c r="K40" i="26" s="1"/>
  <c r="H79" i="26"/>
  <c r="J79" i="26" s="1" a="1"/>
  <c r="J79" i="26" s="1"/>
  <c r="I61" i="26"/>
  <c r="K61" i="26" s="1" a="1"/>
  <c r="K61" i="26" s="1"/>
  <c r="H47" i="26"/>
  <c r="J47" i="26" s="1" a="1"/>
  <c r="J47" i="26" s="1"/>
  <c r="H30" i="26"/>
  <c r="J30" i="26" s="1" a="1"/>
  <c r="J30" i="26" s="1"/>
  <c r="H83" i="26"/>
  <c r="J83" i="26" s="1" a="1"/>
  <c r="J83" i="26" s="1"/>
  <c r="I43" i="26"/>
  <c r="K43" i="26" s="1" a="1"/>
  <c r="K43" i="26" s="1"/>
  <c r="H84" i="26"/>
  <c r="J84" i="26" s="1" a="1"/>
  <c r="J84" i="26" s="1"/>
  <c r="I66" i="26"/>
  <c r="K66" i="26" s="1" a="1"/>
  <c r="K66" i="26" s="1"/>
  <c r="H49" i="26"/>
  <c r="J49" i="26" s="1" a="1"/>
  <c r="J49" i="26" s="1"/>
  <c r="I34" i="26"/>
  <c r="K34" i="26" s="1" a="1"/>
  <c r="K34" i="26" s="1"/>
  <c r="I48" i="26"/>
  <c r="K48" i="26" s="1" a="1"/>
  <c r="K48" i="26" s="1"/>
  <c r="H75" i="26"/>
  <c r="J75" i="26" s="1" a="1"/>
  <c r="J75" i="26" s="1"/>
  <c r="H45" i="26"/>
  <c r="J45" i="26" s="1" a="1"/>
  <c r="J45" i="26" s="1"/>
  <c r="I79" i="26"/>
  <c r="K79" i="26" s="1" a="1"/>
  <c r="K79" i="26" s="1"/>
  <c r="I59" i="26"/>
  <c r="K59" i="26" s="1" a="1"/>
  <c r="K59" i="26" s="1"/>
  <c r="I33" i="26"/>
  <c r="K33" i="26" s="1" a="1"/>
  <c r="K33" i="26" s="1"/>
  <c r="I65" i="26"/>
  <c r="K65" i="26" s="1" a="1"/>
  <c r="K65" i="26" s="1"/>
  <c r="I77" i="26"/>
  <c r="K77" i="26" s="1" a="1"/>
  <c r="K77" i="26" s="1"/>
  <c r="H31" i="26"/>
  <c r="J31" i="26" s="1" a="1"/>
  <c r="J31" i="26" s="1"/>
  <c r="I76" i="26"/>
  <c r="K76" i="26" s="1" a="1"/>
  <c r="K76" i="26" s="1"/>
  <c r="H59" i="26"/>
  <c r="J59" i="26" s="1" a="1"/>
  <c r="J59" i="26" s="1"/>
  <c r="I44" i="26"/>
  <c r="K44" i="26" s="1" a="1"/>
  <c r="K44" i="26" s="1"/>
  <c r="I27" i="26"/>
  <c r="K27" i="26" s="1" a="1"/>
  <c r="K27" i="26" s="1"/>
  <c r="H78" i="26"/>
  <c r="J78" i="26" s="1" a="1"/>
  <c r="J78" i="26" s="1"/>
  <c r="H26" i="26"/>
  <c r="J26" i="26" s="1" a="1"/>
  <c r="J26" i="26" s="1"/>
  <c r="I81" i="26"/>
  <c r="K81" i="26" s="1" a="1"/>
  <c r="K81" i="26" s="1"/>
  <c r="H61" i="26"/>
  <c r="J61" i="26" s="1" a="1"/>
  <c r="J61" i="26" s="1"/>
  <c r="I46" i="26"/>
  <c r="K46" i="26" s="1" a="1"/>
  <c r="K46" i="26" s="1"/>
  <c r="I32" i="26"/>
  <c r="K32" i="26" s="1" a="1"/>
  <c r="K32" i="26" s="1"/>
  <c r="H88" i="26"/>
  <c r="J88" i="26" s="1" a="1"/>
  <c r="J88" i="26" s="1"/>
  <c r="I80" i="26"/>
  <c r="K80" i="26" s="1" a="1"/>
  <c r="K80" i="26" s="1"/>
  <c r="H41" i="26"/>
  <c r="J41" i="26" s="1" a="1"/>
  <c r="J41" i="26" s="1"/>
  <c r="H73" i="26"/>
  <c r="J73" i="26" s="1" a="1"/>
  <c r="J73" i="26" s="1"/>
  <c r="H43" i="26"/>
  <c r="J43" i="26" s="1" a="1"/>
  <c r="J43" i="26" s="1"/>
  <c r="H77" i="26"/>
  <c r="J77" i="26" s="1" a="1"/>
  <c r="J77" i="26" s="1"/>
  <c r="I54" i="26"/>
  <c r="K54" i="26" s="1" a="1"/>
  <c r="K54" i="26" s="1"/>
  <c r="I30" i="26"/>
  <c r="K30" i="26" s="1" a="1"/>
  <c r="K30" i="26" s="1"/>
  <c r="H55" i="26"/>
  <c r="J55" i="26" s="1" a="1"/>
  <c r="J55" i="26" s="1"/>
  <c r="I70" i="26"/>
  <c r="K70" i="26" s="1" a="1"/>
  <c r="K70" i="26" s="1"/>
  <c r="H28" i="26"/>
  <c r="J28" i="26" s="1" a="1"/>
  <c r="J28" i="26" s="1"/>
  <c r="I74" i="26"/>
  <c r="K74" i="26" s="1" a="1"/>
  <c r="K74" i="26" s="1"/>
  <c r="I56" i="26"/>
  <c r="K56" i="26" s="1" a="1"/>
  <c r="K56" i="26" s="1"/>
  <c r="I42" i="26"/>
  <c r="K42" i="26" s="1" a="1"/>
  <c r="K42" i="26" s="1"/>
  <c r="H34" i="26"/>
  <c r="J34" i="26" s="1" a="1"/>
  <c r="J34" i="26" s="1"/>
  <c r="H71" i="26"/>
  <c r="J71" i="26" s="1" a="1"/>
  <c r="J71" i="26" s="1"/>
  <c r="H85" i="26"/>
  <c r="J85" i="26" s="1" a="1"/>
  <c r="J85" i="26" s="1"/>
  <c r="H76" i="26"/>
  <c r="J76" i="26" s="1" a="1"/>
  <c r="J76" i="26" s="1"/>
  <c r="I58" i="26"/>
  <c r="K58" i="26" s="1" a="1"/>
  <c r="K58" i="26" s="1"/>
  <c r="H44" i="26"/>
  <c r="J44" i="26" s="1" a="1"/>
  <c r="J44" i="26" s="1"/>
  <c r="I29" i="26"/>
  <c r="K29" i="26" s="1" a="1"/>
  <c r="K29" i="26" s="1"/>
  <c r="I73" i="26"/>
  <c r="K73" i="26" s="1" a="1"/>
  <c r="K73" i="26" s="1"/>
  <c r="H36" i="26"/>
  <c r="J36" i="26" s="1" a="1"/>
  <c r="J36" i="26" s="1"/>
  <c r="H68" i="26"/>
  <c r="J68" i="26" s="1" a="1"/>
  <c r="J68" i="26" s="1"/>
  <c r="I38" i="26"/>
  <c r="K38" i="26" s="1" a="1"/>
  <c r="K38" i="26" s="1"/>
  <c r="H70" i="26"/>
  <c r="J70" i="26" s="1" a="1"/>
  <c r="J70" i="26" s="1"/>
  <c r="I47" i="26"/>
  <c r="K47" i="26" s="1" a="1"/>
  <c r="K47" i="26" s="1"/>
  <c r="H25" i="26"/>
  <c r="J25" i="26" s="1" a="1"/>
  <c r="J25" i="26" s="1"/>
  <c r="I45" i="26"/>
  <c r="K45" i="26" s="1" a="1"/>
  <c r="K45" i="26" s="1"/>
  <c r="H65" i="26"/>
  <c r="J65" i="26" s="1" a="1"/>
  <c r="J65" i="26" s="1"/>
  <c r="I91" i="26"/>
  <c r="K91" i="26" s="1" a="1"/>
  <c r="K91" i="26" s="1"/>
  <c r="I72" i="26"/>
  <c r="K72" i="26" s="1" a="1"/>
  <c r="K72" i="26" s="1"/>
  <c r="H54" i="26"/>
  <c r="J54" i="26" s="1" a="1"/>
  <c r="J54" i="26" s="1"/>
  <c r="I37" i="26"/>
  <c r="K37" i="26" s="1" a="1"/>
  <c r="K37" i="26" s="1"/>
  <c r="H32" i="26"/>
  <c r="J32" i="26" s="1" a="1"/>
  <c r="J32" i="26" s="1"/>
  <c r="H63" i="26"/>
  <c r="J63" i="26" s="1" a="1"/>
  <c r="J63" i="26" s="1"/>
  <c r="H91" i="26"/>
  <c r="J91" i="26" s="1" a="1"/>
  <c r="J91" i="26" s="1"/>
  <c r="H74" i="26"/>
  <c r="J74" i="26" s="1" a="1"/>
  <c r="J74" i="26" s="1"/>
  <c r="H56" i="26"/>
  <c r="J56" i="26" s="1" a="1"/>
  <c r="J56" i="26" s="1"/>
  <c r="H42" i="26"/>
  <c r="J42" i="26" s="1" a="1"/>
  <c r="J42" i="26" s="1"/>
  <c r="I68" i="26"/>
  <c r="K68" i="26" s="1" a="1"/>
  <c r="K68" i="26" s="1"/>
  <c r="I28" i="26"/>
  <c r="K28" i="26" s="1" a="1"/>
  <c r="K28" i="26" s="1"/>
  <c r="I62" i="26"/>
  <c r="K62" i="26" s="1" a="1"/>
  <c r="K62" i="26" s="1"/>
  <c r="I25" i="26"/>
  <c r="K25" i="26" s="1" a="1"/>
  <c r="K25" i="26" s="1"/>
  <c r="I67" i="26"/>
  <c r="K67" i="26" s="1" a="1"/>
  <c r="K67" i="26" s="1"/>
  <c r="H40" i="26"/>
  <c r="J40" i="26" s="1" a="1"/>
  <c r="J40" i="26" s="1"/>
  <c r="H29" i="26"/>
  <c r="J29" i="26" s="1" a="1"/>
  <c r="J29" i="26" s="1"/>
  <c r="I31" i="26"/>
  <c r="K31" i="26" s="1" a="1"/>
  <c r="K31" i="26" s="1"/>
  <c r="H52" i="26"/>
  <c r="J52" i="26" s="1" a="1"/>
  <c r="J52" i="26" s="1"/>
  <c r="I89" i="26"/>
  <c r="K89" i="26" s="1" a="1"/>
  <c r="K89" i="26" s="1"/>
  <c r="H67" i="26"/>
  <c r="J67" i="26" s="1" a="1"/>
  <c r="J67" i="26" s="1"/>
  <c r="I51" i="26"/>
  <c r="K51" i="26" s="1" a="1"/>
  <c r="K51" i="26" s="1"/>
  <c r="H35" i="26"/>
  <c r="J35" i="26" s="1" a="1"/>
  <c r="J35" i="26" s="1"/>
  <c r="I26" i="26"/>
  <c r="K26" i="26" s="1" a="1"/>
  <c r="K26" i="26" s="1"/>
  <c r="I57" i="26"/>
  <c r="K57" i="26" s="1" a="1"/>
  <c r="K57" i="26" s="1"/>
  <c r="H89" i="26"/>
  <c r="J89" i="26" s="1" a="1"/>
  <c r="J89" i="26" s="1"/>
  <c r="H72" i="26"/>
  <c r="J72" i="26" s="1" a="1"/>
  <c r="J72" i="26" s="1"/>
  <c r="I53" i="26"/>
  <c r="K53" i="26" s="1" a="1"/>
  <c r="K53" i="26" s="1"/>
  <c r="I39" i="26"/>
  <c r="K39" i="26" s="1" a="1"/>
  <c r="K39" i="26" s="1"/>
  <c r="H60" i="26"/>
  <c r="J60" i="26" s="1" a="1"/>
  <c r="J60" i="26" s="1"/>
  <c r="I87" i="26"/>
  <c r="K87" i="26" s="1" a="1"/>
  <c r="K87" i="26" s="1"/>
  <c r="H57" i="26"/>
  <c r="J57" i="26" s="1" a="1"/>
  <c r="J57" i="26" s="1"/>
  <c r="H87" i="26"/>
  <c r="J87" i="26" s="1" a="1"/>
  <c r="J87" i="26" s="1"/>
  <c r="I64" i="26"/>
  <c r="K64" i="26" s="1" a="1"/>
  <c r="K64" i="26" s="1"/>
  <c r="H38" i="26"/>
  <c r="J38" i="26" s="1" a="1"/>
  <c r="J38" i="26" s="1"/>
  <c r="I85" i="26"/>
  <c r="K85" i="26" s="1" a="1"/>
  <c r="K85" i="26" s="1"/>
  <c r="H90" i="26"/>
  <c r="J90" i="26" s="1" a="1"/>
  <c r="J90" i="26" s="1"/>
  <c r="H48" i="26"/>
  <c r="J48" i="26" s="1" a="1"/>
  <c r="J48" i="26" s="1"/>
  <c r="I84" i="26"/>
  <c r="K84" i="26" s="1" a="1"/>
  <c r="K84" i="26" s="1"/>
  <c r="H64" i="26"/>
  <c r="J64" i="26" s="1" a="1"/>
  <c r="J64" i="26" s="1"/>
  <c r="I49" i="26"/>
  <c r="K49" i="26" s="1" a="1"/>
  <c r="K49" i="26" s="1"/>
  <c r="H33" i="26"/>
  <c r="J33" i="26" s="1" a="1"/>
  <c r="J33" i="26" s="1"/>
  <c r="I90" i="26"/>
  <c r="K90" i="26" s="1" a="1"/>
  <c r="K90" i="26" s="1"/>
  <c r="I50" i="26"/>
  <c r="K50" i="26" s="1" a="1"/>
  <c r="K50" i="26" s="1"/>
  <c r="I86" i="26"/>
  <c r="K86" i="26" s="1" a="1"/>
  <c r="K86" i="26" s="1"/>
  <c r="I69" i="26"/>
  <c r="K69" i="26" s="1" a="1"/>
  <c r="K69" i="26" s="1"/>
  <c r="H51" i="26"/>
  <c r="J51" i="26" s="1" a="1"/>
  <c r="J51" i="26" s="1"/>
  <c r="H37" i="26"/>
  <c r="J37" i="26" s="1" a="1"/>
  <c r="J37" i="26" s="1"/>
  <c r="H39" i="26"/>
  <c r="J39" i="26" s="1" a="1"/>
  <c r="J39" i="26" s="1"/>
  <c r="H46" i="26"/>
  <c r="J46" i="26" s="1" a="1"/>
  <c r="J46" i="26" s="1"/>
  <c r="H58" i="26"/>
  <c r="J58" i="26" s="1" a="1"/>
  <c r="J58" i="26" s="1"/>
  <c r="I63" i="26"/>
  <c r="K63" i="26" s="1" a="1"/>
  <c r="K63" i="26" s="1"/>
  <c r="I71" i="26"/>
  <c r="K71" i="26" s="1" a="1"/>
  <c r="K71" i="26" s="1"/>
  <c r="I83" i="26"/>
  <c r="K83" i="26" s="1" a="1"/>
  <c r="K83" i="26" s="1"/>
  <c r="H86" i="26"/>
  <c r="J86" i="26" s="1" a="1"/>
  <c r="J86" i="26" s="1"/>
  <c r="I36" i="26"/>
  <c r="K36" i="26" s="1" a="1"/>
  <c r="K36" i="26" s="1"/>
  <c r="I55" i="26"/>
  <c r="K55" i="26" s="1" a="1"/>
  <c r="K55" i="26" s="1"/>
  <c r="H66" i="26"/>
  <c r="J66" i="26" s="1" a="1"/>
  <c r="J66" i="26" s="1"/>
  <c r="I78" i="26"/>
  <c r="K78" i="26" s="1" a="1"/>
  <c r="K78" i="26" s="1"/>
  <c r="I41" i="26"/>
  <c r="K41" i="26" s="1" a="1"/>
  <c r="K41" i="26" s="1"/>
  <c r="H53" i="26"/>
  <c r="J53" i="26" s="1" a="1"/>
  <c r="J53" i="26" s="1"/>
  <c r="I60" i="26"/>
  <c r="K60" i="26" s="1" a="1"/>
  <c r="K60" i="26" s="1"/>
  <c r="H69" i="26"/>
  <c r="J69" i="26" s="1" a="1"/>
  <c r="J69" i="26" s="1"/>
  <c r="H81" i="26"/>
  <c r="J81" i="26" s="1" a="1"/>
  <c r="J81" i="26" s="1"/>
  <c r="I88" i="26"/>
  <c r="K88" i="26" s="1" a="1"/>
  <c r="K88" i="26" s="1"/>
  <c r="I24" i="26"/>
  <c r="K24" i="26" s="1" a="1"/>
  <c r="K24" i="26" s="1"/>
  <c r="I18" i="26"/>
  <c r="K18" i="26" s="1" a="1"/>
  <c r="K18" i="26" s="1"/>
  <c r="H20" i="26"/>
  <c r="J20" i="26" s="1" a="1"/>
  <c r="J20" i="26" s="1"/>
  <c r="I21" i="26"/>
  <c r="K21" i="26" s="1" a="1"/>
  <c r="K21" i="26" s="1"/>
  <c r="H17" i="26"/>
  <c r="J17" i="26" s="1" a="1"/>
  <c r="J17" i="26" s="1"/>
  <c r="H23" i="26"/>
  <c r="J23" i="26" s="1" a="1"/>
  <c r="J23" i="26" s="1"/>
  <c r="I16" i="26"/>
  <c r="K16" i="26" s="1" a="1"/>
  <c r="K16" i="26" s="1"/>
  <c r="I15" i="26"/>
  <c r="K15" i="26" s="1" a="1"/>
  <c r="K15" i="26" s="1"/>
  <c r="H15" i="26"/>
  <c r="J15" i="26" s="1" a="1"/>
  <c r="J15" i="26" s="1"/>
  <c r="H18" i="26"/>
  <c r="J18" i="26" s="1" a="1"/>
  <c r="J18" i="26" s="1"/>
  <c r="H21" i="26"/>
  <c r="J21" i="26" s="1" a="1"/>
  <c r="J21" i="26" s="1"/>
  <c r="I19" i="26"/>
  <c r="K19" i="26" s="1" a="1"/>
  <c r="K19" i="26" s="1"/>
  <c r="H24" i="26"/>
  <c r="J24" i="26" s="1" a="1"/>
  <c r="J24" i="26" s="1"/>
  <c r="I22" i="26"/>
  <c r="K22" i="26" s="1" a="1"/>
  <c r="K22" i="26" s="1"/>
  <c r="H22" i="26"/>
  <c r="J22" i="26" s="1" a="1"/>
  <c r="J22" i="26" s="1"/>
  <c r="H16" i="26"/>
  <c r="J16" i="26" s="1" a="1"/>
  <c r="J16" i="26" s="1"/>
  <c r="H19" i="26"/>
  <c r="J19" i="26" s="1" a="1"/>
  <c r="J19" i="26" s="1"/>
  <c r="I20" i="26"/>
  <c r="K20" i="26" s="1" a="1"/>
  <c r="K20" i="26" s="1"/>
  <c r="I23" i="26"/>
  <c r="K23" i="26" s="1" a="1"/>
  <c r="K23" i="26" s="1"/>
  <c r="I17" i="26"/>
  <c r="K17" i="26" s="1" a="1"/>
  <c r="K17" i="26" s="1"/>
  <c r="C27" i="4"/>
  <c r="C26" i="4"/>
  <c r="C25" i="4"/>
  <c r="C30" i="4"/>
  <c r="C24" i="4"/>
  <c r="C29" i="4"/>
  <c r="C23" i="4"/>
  <c r="C28" i="4"/>
  <c r="C22" i="4"/>
  <c r="L81" i="26" l="1"/>
  <c r="N81" i="26" s="1"/>
  <c r="M81" i="26"/>
  <c r="O81" i="26" s="1"/>
  <c r="L69" i="26"/>
  <c r="N69" i="26" s="1"/>
  <c r="M69" i="26"/>
  <c r="O69" i="26" s="1"/>
  <c r="M53" i="26"/>
  <c r="O53" i="26" s="1"/>
  <c r="L53" i="26"/>
  <c r="N53" i="26" s="1"/>
  <c r="L66" i="26"/>
  <c r="N66" i="26" s="1"/>
  <c r="M66" i="26"/>
  <c r="O66" i="26" s="1"/>
  <c r="L86" i="26"/>
  <c r="N86" i="26" s="1"/>
  <c r="M86" i="26"/>
  <c r="O86" i="26" s="1"/>
  <c r="M58" i="26"/>
  <c r="O58" i="26" s="1"/>
  <c r="L58" i="26"/>
  <c r="N58" i="26" s="1"/>
  <c r="M46" i="26"/>
  <c r="O46" i="26" s="1"/>
  <c r="L46" i="26"/>
  <c r="N46" i="26" s="1"/>
  <c r="L39" i="26"/>
  <c r="N39" i="26" s="1"/>
  <c r="M39" i="26"/>
  <c r="O39" i="26" s="1"/>
  <c r="L37" i="26"/>
  <c r="N37" i="26" s="1"/>
  <c r="M37" i="26"/>
  <c r="O37" i="26" s="1"/>
  <c r="M51" i="26"/>
  <c r="O51" i="26" s="1"/>
  <c r="L51" i="26"/>
  <c r="N51" i="26" s="1"/>
  <c r="M33" i="26"/>
  <c r="O33" i="26" s="1"/>
  <c r="L33" i="26"/>
  <c r="N33" i="26" s="1"/>
  <c r="M64" i="26"/>
  <c r="O64" i="26" s="1"/>
  <c r="L64" i="26"/>
  <c r="N64" i="26" s="1"/>
  <c r="L48" i="26"/>
  <c r="N48" i="26" s="1"/>
  <c r="M48" i="26"/>
  <c r="O48" i="26" s="1"/>
  <c r="M90" i="26"/>
  <c r="O90" i="26" s="1"/>
  <c r="L90" i="26"/>
  <c r="N90" i="26" s="1"/>
  <c r="L38" i="26"/>
  <c r="N38" i="26" s="1"/>
  <c r="M38" i="26"/>
  <c r="O38" i="26" s="1"/>
  <c r="L87" i="26"/>
  <c r="N87" i="26" s="1"/>
  <c r="M87" i="26"/>
  <c r="O87" i="26" s="1"/>
  <c r="L57" i="26"/>
  <c r="N57" i="26" s="1"/>
  <c r="M57" i="26"/>
  <c r="O57" i="26" s="1"/>
  <c r="L60" i="26"/>
  <c r="N60" i="26" s="1"/>
  <c r="M60" i="26"/>
  <c r="O60" i="26" s="1"/>
  <c r="L72" i="26"/>
  <c r="N72" i="26" s="1"/>
  <c r="M72" i="26"/>
  <c r="O72" i="26" s="1"/>
  <c r="L89" i="26"/>
  <c r="N89" i="26" s="1"/>
  <c r="M89" i="26"/>
  <c r="O89" i="26" s="1"/>
  <c r="M35" i="26"/>
  <c r="O35" i="26" s="1"/>
  <c r="L35" i="26"/>
  <c r="N35" i="26" s="1"/>
  <c r="M67" i="26"/>
  <c r="O67" i="26" s="1"/>
  <c r="L67" i="26"/>
  <c r="N67" i="26" s="1"/>
  <c r="M52" i="26"/>
  <c r="O52" i="26" s="1"/>
  <c r="L52" i="26"/>
  <c r="N52" i="26" s="1"/>
  <c r="L29" i="26"/>
  <c r="N29" i="26" s="1"/>
  <c r="M29" i="26"/>
  <c r="O29" i="26" s="1"/>
  <c r="M40" i="26"/>
  <c r="O40" i="26" s="1"/>
  <c r="L40" i="26"/>
  <c r="N40" i="26" s="1"/>
  <c r="L42" i="26"/>
  <c r="N42" i="26" s="1"/>
  <c r="M42" i="26"/>
  <c r="O42" i="26" s="1"/>
  <c r="L56" i="26"/>
  <c r="N56" i="26" s="1"/>
  <c r="M56" i="26"/>
  <c r="O56" i="26" s="1"/>
  <c r="L74" i="26"/>
  <c r="N74" i="26" s="1"/>
  <c r="M74" i="26"/>
  <c r="O74" i="26" s="1"/>
  <c r="L91" i="26"/>
  <c r="N91" i="26" s="1"/>
  <c r="M91" i="26"/>
  <c r="O91" i="26" s="1"/>
  <c r="L63" i="26"/>
  <c r="N63" i="26" s="1"/>
  <c r="M63" i="26"/>
  <c r="O63" i="26" s="1"/>
  <c r="L32" i="26"/>
  <c r="N32" i="26" s="1"/>
  <c r="M32" i="26"/>
  <c r="O32" i="26" s="1"/>
  <c r="L54" i="26"/>
  <c r="N54" i="26" s="1"/>
  <c r="M54" i="26"/>
  <c r="O54" i="26" s="1"/>
  <c r="L65" i="26"/>
  <c r="N65" i="26" s="1"/>
  <c r="M65" i="26"/>
  <c r="O65" i="26" s="1"/>
  <c r="M25" i="26"/>
  <c r="O25" i="26" s="1"/>
  <c r="L25" i="26"/>
  <c r="N25" i="26" s="1"/>
  <c r="M70" i="26"/>
  <c r="O70" i="26" s="1"/>
  <c r="L70" i="26"/>
  <c r="N70" i="26" s="1"/>
  <c r="M68" i="26"/>
  <c r="O68" i="26" s="1"/>
  <c r="L68" i="26"/>
  <c r="N68" i="26" s="1"/>
  <c r="L36" i="26"/>
  <c r="N36" i="26" s="1"/>
  <c r="M36" i="26"/>
  <c r="O36" i="26" s="1"/>
  <c r="M44" i="26"/>
  <c r="O44" i="26" s="1"/>
  <c r="L44" i="26"/>
  <c r="N44" i="26" s="1"/>
  <c r="M76" i="26"/>
  <c r="O76" i="26" s="1"/>
  <c r="L76" i="26"/>
  <c r="N76" i="26" s="1"/>
  <c r="M85" i="26"/>
  <c r="O85" i="26" s="1"/>
  <c r="L85" i="26"/>
  <c r="N85" i="26" s="1"/>
  <c r="L71" i="26"/>
  <c r="N71" i="26" s="1"/>
  <c r="M71" i="26"/>
  <c r="O71" i="26" s="1"/>
  <c r="L34" i="26"/>
  <c r="N34" i="26" s="1"/>
  <c r="M34" i="26"/>
  <c r="O34" i="26" s="1"/>
  <c r="M28" i="26"/>
  <c r="O28" i="26" s="1"/>
  <c r="L28" i="26"/>
  <c r="N28" i="26" s="1"/>
  <c r="L55" i="26"/>
  <c r="N55" i="26" s="1"/>
  <c r="M55" i="26"/>
  <c r="O55" i="26" s="1"/>
  <c r="L77" i="26"/>
  <c r="N77" i="26" s="1"/>
  <c r="M77" i="26"/>
  <c r="O77" i="26" s="1"/>
  <c r="M43" i="26"/>
  <c r="O43" i="26" s="1"/>
  <c r="L43" i="26"/>
  <c r="N43" i="26" s="1"/>
  <c r="M73" i="26"/>
  <c r="O73" i="26" s="1"/>
  <c r="L73" i="26"/>
  <c r="N73" i="26" s="1"/>
  <c r="L41" i="26"/>
  <c r="N41" i="26" s="1"/>
  <c r="M41" i="26"/>
  <c r="O41" i="26" s="1"/>
  <c r="M88" i="26"/>
  <c r="O88" i="26" s="1"/>
  <c r="L88" i="26"/>
  <c r="N88" i="26" s="1"/>
  <c r="L61" i="26"/>
  <c r="N61" i="26" s="1"/>
  <c r="M61" i="26"/>
  <c r="O61" i="26" s="1"/>
  <c r="M26" i="26"/>
  <c r="O26" i="26" s="1"/>
  <c r="L26" i="26"/>
  <c r="N26" i="26" s="1"/>
  <c r="M78" i="26"/>
  <c r="O78" i="26" s="1"/>
  <c r="L78" i="26"/>
  <c r="N78" i="26" s="1"/>
  <c r="L59" i="26"/>
  <c r="N59" i="26" s="1"/>
  <c r="M59" i="26"/>
  <c r="O59" i="26" s="1"/>
  <c r="L31" i="26"/>
  <c r="N31" i="26" s="1"/>
  <c r="M31" i="26"/>
  <c r="O31" i="26" s="1"/>
  <c r="L45" i="26"/>
  <c r="N45" i="26" s="1"/>
  <c r="M45" i="26"/>
  <c r="O45" i="26" s="1"/>
  <c r="L75" i="26"/>
  <c r="N75" i="26" s="1"/>
  <c r="M75" i="26"/>
  <c r="O75" i="26" s="1"/>
  <c r="M49" i="26"/>
  <c r="O49" i="26" s="1"/>
  <c r="L49" i="26"/>
  <c r="N49" i="26" s="1"/>
  <c r="L84" i="26"/>
  <c r="N84" i="26" s="1"/>
  <c r="M84" i="26"/>
  <c r="O84" i="26" s="1"/>
  <c r="L83" i="26"/>
  <c r="N83" i="26" s="1"/>
  <c r="M83" i="26"/>
  <c r="O83" i="26" s="1"/>
  <c r="L30" i="26"/>
  <c r="N30" i="26" s="1"/>
  <c r="M30" i="26"/>
  <c r="O30" i="26" s="1"/>
  <c r="L47" i="26"/>
  <c r="N47" i="26" s="1"/>
  <c r="M47" i="26"/>
  <c r="O47" i="26" s="1"/>
  <c r="M79" i="26"/>
  <c r="O79" i="26" s="1"/>
  <c r="L79" i="26"/>
  <c r="N79" i="26" s="1"/>
  <c r="M62" i="26"/>
  <c r="O62" i="26" s="1"/>
  <c r="L62" i="26"/>
  <c r="N62" i="26" s="1"/>
  <c r="L82" i="26"/>
  <c r="N82" i="26" s="1"/>
  <c r="M82" i="26"/>
  <c r="O82" i="26" s="1"/>
  <c r="M50" i="26"/>
  <c r="O50" i="26" s="1"/>
  <c r="L50" i="26"/>
  <c r="N50" i="26" s="1"/>
  <c r="L80" i="26"/>
  <c r="N80" i="26" s="1"/>
  <c r="M80" i="26"/>
  <c r="O80" i="26" s="1"/>
  <c r="L27" i="26"/>
  <c r="N27" i="26" s="1"/>
  <c r="M27" i="26"/>
  <c r="O27" i="26" s="1"/>
  <c r="M19" i="26"/>
  <c r="L19" i="26"/>
  <c r="M21" i="26"/>
  <c r="L21" i="26"/>
  <c r="L17" i="26"/>
  <c r="M17" i="26"/>
  <c r="M18" i="26"/>
  <c r="L18" i="26"/>
  <c r="L16" i="26"/>
  <c r="M16" i="26"/>
  <c r="M22" i="26"/>
  <c r="L22" i="26"/>
  <c r="L15" i="26"/>
  <c r="N15" i="26" s="1"/>
  <c r="M15" i="26"/>
  <c r="M20" i="26"/>
  <c r="L20" i="26"/>
  <c r="M24" i="26"/>
  <c r="L24" i="26"/>
  <c r="L23" i="26"/>
  <c r="M23" i="26"/>
  <c r="O23" i="26" l="1"/>
  <c r="N23" i="26"/>
  <c r="N24" i="26"/>
  <c r="O24" i="26"/>
  <c r="N20" i="26"/>
  <c r="O20" i="26"/>
  <c r="O15" i="26"/>
  <c r="N22" i="26"/>
  <c r="O22" i="26"/>
  <c r="O16" i="26"/>
  <c r="N16" i="26"/>
  <c r="N18" i="26"/>
  <c r="O18" i="26"/>
  <c r="O17" i="26"/>
  <c r="N17" i="26"/>
  <c r="N21" i="26"/>
  <c r="O21" i="26"/>
  <c r="N19" i="26"/>
  <c r="O19" i="2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<sst xmlns="http://schemas.openxmlformats.org/spreadsheetml/2006/main" count="1097" uniqueCount="212">
  <si>
    <t>Bereich</t>
  </si>
  <si>
    <t>Personalkorridor für die GKV</t>
  </si>
  <si>
    <t>Ärztlicher Bereich</t>
  </si>
  <si>
    <t>Psychologischer Bereich</t>
  </si>
  <si>
    <t>Pflege</t>
  </si>
  <si>
    <t>Sporttherapie</t>
  </si>
  <si>
    <t>Ergotherapie</t>
  </si>
  <si>
    <t>Ernährungsberatung</t>
  </si>
  <si>
    <t>Logopädie</t>
  </si>
  <si>
    <t>Insgesamt Beschäftigte der Fachabteilung in VK am Stichtag</t>
  </si>
  <si>
    <t>Physiotherapie</t>
  </si>
  <si>
    <t>Physikalische Therapie</t>
  </si>
  <si>
    <t>Bereich Erziehung</t>
  </si>
  <si>
    <t>Name der Einrichtung</t>
  </si>
  <si>
    <t>Adresse</t>
  </si>
  <si>
    <t>Institutionskennzeichen (IK)</t>
  </si>
  <si>
    <t>Indikation</t>
  </si>
  <si>
    <t>Orthopädie</t>
  </si>
  <si>
    <t>Erstellungszeitraum</t>
  </si>
  <si>
    <t xml:space="preserve">Tag </t>
  </si>
  <si>
    <t>Uhrzeit</t>
  </si>
  <si>
    <t>Stichtag der Meldung</t>
  </si>
  <si>
    <t xml:space="preserve">1:20 - 1:30 </t>
  </si>
  <si>
    <t>1:65 - 1:85</t>
  </si>
  <si>
    <t>Kardiologie</t>
  </si>
  <si>
    <t>1:20 - 1:28</t>
  </si>
  <si>
    <t>1:30 - 1:44</t>
  </si>
  <si>
    <t>Pneumologie</t>
  </si>
  <si>
    <t>1:32 - 1:45</t>
  </si>
  <si>
    <t>Psychosomatik</t>
  </si>
  <si>
    <t>1:16 - 1:18</t>
  </si>
  <si>
    <t>1:25 - 1:36</t>
  </si>
  <si>
    <t>Onkologie</t>
  </si>
  <si>
    <t>1:20 - 1:30</t>
  </si>
  <si>
    <t>1:14 - 1:21</t>
  </si>
  <si>
    <t>1:50 - 1:67</t>
  </si>
  <si>
    <t>1:25 - 1:40</t>
  </si>
  <si>
    <t>1:80 - 1:133</t>
  </si>
  <si>
    <t>1:50 - 1:100</t>
  </si>
  <si>
    <t>1:25 - 1:43</t>
  </si>
  <si>
    <t>1:67 - 1:100</t>
  </si>
  <si>
    <t>1:64 - 1:96</t>
  </si>
  <si>
    <t>1:11 - 1:15</t>
  </si>
  <si>
    <t>1:40 - 1:60</t>
  </si>
  <si>
    <t>1:50 - 1:90</t>
  </si>
  <si>
    <t>1:100 - 1:120</t>
  </si>
  <si>
    <t>1:80 - 1:120</t>
  </si>
  <si>
    <t>1:50 - 1:85</t>
  </si>
  <si>
    <t>0 - 1:120</t>
  </si>
  <si>
    <t>1:33 - 1:50</t>
  </si>
  <si>
    <t>1:120 - 1:193</t>
  </si>
  <si>
    <t>1:66 - 1:80</t>
  </si>
  <si>
    <t>1:30 - 1:40</t>
  </si>
  <si>
    <t>1:18 - 1:25</t>
  </si>
  <si>
    <t>1:40 - 1:50</t>
  </si>
  <si>
    <t>1:60 - 1:100</t>
  </si>
  <si>
    <t>Neurologie</t>
  </si>
  <si>
    <t>1:18 - 1:26</t>
  </si>
  <si>
    <t>1:17 - 1:25</t>
  </si>
  <si>
    <t>1:10 - 1:20</t>
  </si>
  <si>
    <t>0 - 1:50</t>
  </si>
  <si>
    <t>1:30 - 1:60</t>
  </si>
  <si>
    <t>1:10 - 1:15</t>
  </si>
  <si>
    <t>1:80 - 1:100</t>
  </si>
  <si>
    <t>Geriatrie</t>
  </si>
  <si>
    <t>1:40 - 1:100</t>
  </si>
  <si>
    <t>1:9 - 1:20</t>
  </si>
  <si>
    <t>1:10 - 1:16</t>
  </si>
  <si>
    <t>1:10 - 1:17</t>
  </si>
  <si>
    <t>1:80 - 1:150</t>
  </si>
  <si>
    <t>1:45 - 1:70</t>
  </si>
  <si>
    <t>1:30 - 1:67</t>
  </si>
  <si>
    <t>1:15 - 1:40</t>
  </si>
  <si>
    <t>vertraglich vereinbarte GKV-Behandlungsplätze</t>
  </si>
  <si>
    <t>0 - 1:100</t>
  </si>
  <si>
    <t>1:30 - 1:80</t>
  </si>
  <si>
    <t>1:20 - 1:50</t>
  </si>
  <si>
    <t>vertraglich vereinbarte GKV-Betten</t>
  </si>
  <si>
    <t>Soll-VK-Werte hinsichtlich der mit der GKV vertraglich vereinbarten Betten</t>
  </si>
  <si>
    <t>1:15 - 1:20</t>
  </si>
  <si>
    <t>1:11 - 1:16</t>
  </si>
  <si>
    <t>1:30 - 1:58</t>
  </si>
  <si>
    <t>1:14 - 1:20</t>
  </si>
  <si>
    <t>1:10 - 1:14</t>
  </si>
  <si>
    <t>1:22 - 1:43</t>
  </si>
  <si>
    <t>Neurologie Phase D</t>
  </si>
  <si>
    <t>1:12 - 1:16</t>
  </si>
  <si>
    <t>1:25 - 1:32</t>
  </si>
  <si>
    <t>1:4 - 1:6</t>
  </si>
  <si>
    <t>1:40 - 1:67</t>
  </si>
  <si>
    <t>1:15 - 1:30</t>
  </si>
  <si>
    <t>1:90 - 1:110</t>
  </si>
  <si>
    <t>1:22 - 1:33</t>
  </si>
  <si>
    <t>Gastroenterologie</t>
  </si>
  <si>
    <t>1:28 - 1:50</t>
  </si>
  <si>
    <t>1:55 - 1:70</t>
  </si>
  <si>
    <t>1:11 - 1:18</t>
  </si>
  <si>
    <t>1:14 - 1:22</t>
  </si>
  <si>
    <t>1:67 - 1:142</t>
  </si>
  <si>
    <t>1:9,5 - 1:14</t>
  </si>
  <si>
    <t>1:40 - 1:80</t>
  </si>
  <si>
    <t>1:1,7 - 1:2,4</t>
  </si>
  <si>
    <t>1:8 - 1:12,5</t>
  </si>
  <si>
    <t>0 - 1:33</t>
  </si>
  <si>
    <t>Dermatologie</t>
  </si>
  <si>
    <t>1:67 - 1:200</t>
  </si>
  <si>
    <t>1:80 - 1:200</t>
  </si>
  <si>
    <t>1:67 - 1:125</t>
  </si>
  <si>
    <t>Kinder- und Jugendreha Somatik</t>
  </si>
  <si>
    <t>1:18 - 1:22</t>
  </si>
  <si>
    <t>1:40 - 1:48</t>
  </si>
  <si>
    <t>1:8 - 1:10</t>
  </si>
  <si>
    <t>1:45 - 1:55</t>
  </si>
  <si>
    <t>1:30 - 1:36</t>
  </si>
  <si>
    <t>1:5,5 - 1:7</t>
  </si>
  <si>
    <t>Kinder- und Jugendreha Psych</t>
  </si>
  <si>
    <t>1:22 - 1:28</t>
  </si>
  <si>
    <t>1:11 - 1:14</t>
  </si>
  <si>
    <t>1:59 - 1:76</t>
  </si>
  <si>
    <t>1:3,1 - 1:3,6</t>
  </si>
  <si>
    <t>Vorsorge/Reha für Mütter und Väter</t>
  </si>
  <si>
    <t>Ärztlicher Bereich (Inkl. Kinderärzte)</t>
  </si>
  <si>
    <t>1:22 - 1:41</t>
  </si>
  <si>
    <t>1:9 - 1:13</t>
  </si>
  <si>
    <t>1:25 - 1:50</t>
  </si>
  <si>
    <t>1:33 - 1:100</t>
  </si>
  <si>
    <t>1:28 - 1:66</t>
  </si>
  <si>
    <t>1:20 - 1:33</t>
  </si>
  <si>
    <t>Bereich Erziehung/ Pädagogischer Bereich</t>
  </si>
  <si>
    <t>Individuell vereinbarter Personalkorridor</t>
  </si>
  <si>
    <t>ambulant</t>
  </si>
  <si>
    <t>Indikationen ambulant</t>
  </si>
  <si>
    <t>1:130 - 1:170</t>
  </si>
  <si>
    <t>1:60-1:88</t>
  </si>
  <si>
    <t>1:64 - 1:90</t>
  </si>
  <si>
    <t>1:50 - 1:72</t>
  </si>
  <si>
    <t>1:14 - 1:42</t>
  </si>
  <si>
    <t>1:34 - 1:50</t>
  </si>
  <si>
    <t>1:18 - 1:40</t>
  </si>
  <si>
    <t>stationär</t>
  </si>
  <si>
    <t>Indikationen stationär</t>
  </si>
  <si>
    <t>Logopädie (nur bei Geriatrie und Neurologie)</t>
  </si>
  <si>
    <t>1:16,5 - 1:24</t>
  </si>
  <si>
    <t>­ davon examinierte Pflegekräfte (2/3 Regelung)</t>
  </si>
  <si>
    <t>1:15 - 1:21</t>
  </si>
  <si>
    <t>1:6 - 1:9</t>
  </si>
  <si>
    <t>1:2,6 - 1:3,6</t>
  </si>
  <si>
    <t>1:12 - 1:15</t>
  </si>
  <si>
    <t>1:16,5 - 1:21</t>
  </si>
  <si>
    <t>Liste für dropdown in TB Ambulant; Zelle C8</t>
  </si>
  <si>
    <t>Werte zur Berechnung VK in TB Ambulant in Spalten F und G</t>
  </si>
  <si>
    <t>Liste für dropdown in TB Stationär; Zelle C8</t>
  </si>
  <si>
    <t>Werte zur Berechnung VK in TB Stationär in Spalten F und G</t>
  </si>
  <si>
    <t>Name der Chefärztin / des Chefarztes</t>
  </si>
  <si>
    <t>Name der Stellvertretung der Chefärztin/ des Chefarztes</t>
  </si>
  <si>
    <t xml:space="preserve">Name der Chefärztin / des Chefarztes </t>
  </si>
  <si>
    <t>Name der Stellvertretung der Chefärztin / des Chefarztes</t>
  </si>
  <si>
    <t>MVK</t>
  </si>
  <si>
    <t>Tatsächliche VK am Stichtag für die mit der GKV vertraglich vereinbarten Betten (bezogen auf Feld C14)</t>
  </si>
  <si>
    <t>Davon Fremdpersonal (bezogen auf Spalte H)</t>
  </si>
  <si>
    <t>Geriatrie mobil</t>
  </si>
  <si>
    <t>­ davon examinierte Pflegekräfte (mind. 50%)</t>
  </si>
  <si>
    <t>Bereich Logopädie</t>
  </si>
  <si>
    <t>Ergebnis</t>
  </si>
  <si>
    <t>Herstellung Suchmatrix für Funktion "XVERWEIS"</t>
  </si>
  <si>
    <t>Personalkorridor lt. BRE</t>
  </si>
  <si>
    <t>Rückgabematrix "XVERWEIS" 
aus TB stationär Spalte D</t>
  </si>
  <si>
    <t>Rückgabematrix "XVERWEIS" 
aus TB stationär Spalte E</t>
  </si>
  <si>
    <t>unterer Korridor lt BRE</t>
  </si>
  <si>
    <t>oberer Korridor lt BRE</t>
  </si>
  <si>
    <t>Abschneiden aller Stellen
vor dem Doppelpunkt
Bezug zu Spalte H</t>
  </si>
  <si>
    <t>Abschneiden aller Stellen
vor dem Doppelpunkt
Bezug zu Spalte I</t>
  </si>
  <si>
    <t>Tausch unterer/oberer Korridor
bei Beginn Null
Bezug zu Spalte J</t>
  </si>
  <si>
    <t>Tausch unterer/oberer Korridor
bei Beginn Null
Bezug zu Spalte K</t>
  </si>
  <si>
    <t>Umrechnung der 1:n Beziehung in VK
Bezug zu Spalte L</t>
  </si>
  <si>
    <r>
      <t xml:space="preserve">Bereiche in denen die Logopädie (stationär) vereinbart werden kann
0 </t>
    </r>
    <r>
      <rPr>
        <sz val="11"/>
        <color theme="1"/>
        <rFont val="Segoe UI Symbol"/>
        <family val="2"/>
      </rPr>
      <t>≙</t>
    </r>
    <r>
      <rPr>
        <sz val="11"/>
        <color theme="1"/>
        <rFont val="Arial"/>
        <family val="2"/>
      </rPr>
      <t>keine Vereinbarung
1</t>
    </r>
    <r>
      <rPr>
        <sz val="11"/>
        <color theme="1"/>
        <rFont val="Segoe UI Symbol"/>
        <family val="2"/>
      </rPr>
      <t>≙</t>
    </r>
    <r>
      <rPr>
        <sz val="11"/>
        <color theme="1"/>
        <rFont val="Arial"/>
        <family val="2"/>
      </rPr>
      <t>Vereinbarung möglich</t>
    </r>
  </si>
  <si>
    <t>Ambulant</t>
  </si>
  <si>
    <t>Stationär</t>
  </si>
  <si>
    <t>Ermittlung Logopädie ja(1)/nein(0) im TB ambulant; D29:E29, H29:J29; wenn null, dann grau und Schreibschutz; Schreibschutz über bedingte Formatierung</t>
  </si>
  <si>
    <t>Ermittlung Logopädie ja(1)/nein(0) im TB stationär; D29:E29, H29:J29; wenn null, dann grau und Schreibschutz; Schreibschutz über bedingte Formatierung</t>
  </si>
  <si>
    <t>Ermittlung Erziehung ja(1)/nein(0) im TB stationär; D30:E30, H30:J30; wenn null, dann grau und Schreibschutz; Schreibschutz über bedingte Formatierung</t>
  </si>
  <si>
    <t>Werte zur Berechnung VK in TB Vorsorge Reha Mütter u. Väter in Spalten F und G</t>
  </si>
  <si>
    <t>Mobile Geriatrie</t>
  </si>
  <si>
    <t>Rückgabematrix "XVERWEIS" 
aus TB MVK Spalte D</t>
  </si>
  <si>
    <t>Rückgabematrix "XVERWEIS" 
aus TB MVK Spalte E</t>
  </si>
  <si>
    <t>Umrechnung der 1:n Beziehung in VK
Bezug zu Spalte M</t>
  </si>
  <si>
    <t>Rückgabematrix "XVERWEIS" 
aus TB ambulant Spalte D</t>
  </si>
  <si>
    <t>Rückgabematrix "XVERWEIS" 
aus TB ambulant Spalte E</t>
  </si>
  <si>
    <t>Werte zur Berechnung VK in TB Mobile Geriatrie in Spalten F und G</t>
  </si>
  <si>
    <t>Rückgabematrix "XVERWEIS" 
aus TB MGeriatrie Spalte D</t>
  </si>
  <si>
    <t>Rückgabematrix "XVERWEIS" 
aus TB MGeriatrie Spalte E</t>
  </si>
  <si>
    <t>Plausibilisierung für Eingabeaufforderung "Kopfdaten" eintragen</t>
  </si>
  <si>
    <t xml:space="preserve">wenn alle Felder der Kopfdaten gefüllt, dann Eingabe in </t>
  </si>
  <si>
    <t>Spalten F und G möglich</t>
  </si>
  <si>
    <t>Erstellungszeitraum Tag</t>
  </si>
  <si>
    <t>Erstellungszeitraum Uhrzeit</t>
  </si>
  <si>
    <t>vertraglich vereinbarte GKV-Therapieplätze</t>
  </si>
  <si>
    <t>Soll-VK-Werte hinsichtlich der mit der GKV vertraglich vereinbarten Therapieplätze</t>
  </si>
  <si>
    <t>Davon Fremdpersonal (bezogen auf Spalte I)</t>
  </si>
  <si>
    <t>Tatsächliche VK am Stichtag für die mit der GKV vertraglich vereinbarten Therapieplätze (bezogen auf Feld C14)</t>
  </si>
  <si>
    <t>weitere Indikationen ambulant</t>
  </si>
  <si>
    <t>Rückgabematrix "XVERWEIS" 
aus TB wIndikambu Spalte D</t>
  </si>
  <si>
    <t>Rückgabematrix "XVERWEIS" 
aus TB wIndikambu Spalte E</t>
  </si>
  <si>
    <t>weitere Indikationen stationär</t>
  </si>
  <si>
    <t>Werte zur Berechnung VK in TB weitere Indikationen ambulant in Spalten F und G</t>
  </si>
  <si>
    <t>Werte zur Berechnung VK in TB weitere Indikationen stationär in Spalten F und G</t>
  </si>
  <si>
    <t>Sozialberatung</t>
  </si>
  <si>
    <t>Logopädie*</t>
  </si>
  <si>
    <t>* gilt nur für Neurologie und Geriatrie; bei Bedarf bei Kinder- und Jugendreha</t>
  </si>
  <si>
    <t>Bereich Erziehung**</t>
  </si>
  <si>
    <t>** gilt nur für Kinder- und Jugendreha</t>
  </si>
  <si>
    <t>0 - 1:200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</si>
</sst>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sz val="11"/>
      <color theme="1"/>
      <name val="Segoe UI Symbol"/>
      <family val="2"/>
    </font>
    <font>
      <sz val="8"/>
      <name val="Calibri"/>
      <family val="2"/>
      <scheme val="minor"/>
    </font>
    <font>
      <sz val="11"/>
      <color theme="1"/>
      <name val="GKV Open"/>
    </font>
    <font>
      <b/>
      <sz val="11"/>
      <color theme="1"/>
      <name val="GKV Open"/>
    </font>
    <font>
      <b/>
      <sz val="11"/>
      <name val="GKV Open"/>
    </font>
    <font>
      <b/>
      <sz val="11"/>
      <color rgb="FFFF0000"/>
      <name val="GKV Open"/>
    </font>
    <font>
      <sz val="11"/>
      <name val="GKV Open"/>
    </font>
    <font>
      <sz val="10"/>
      <color theme="1"/>
      <name val="GKV Open"/>
    </font>
    <font>
      <sz val="10"/>
      <color rgb="FFB10F21"/>
      <name val="GKV Open"/>
    </font>
    <font>
      <sz val="11"/>
      <color rgb="FFB10F21"/>
      <name val="GKV Open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ashDot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ashDot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ashDot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dashDot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dashDot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dashDot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dashDot">
        <color theme="0" tint="-0.499984740745262"/>
      </right>
      <top/>
      <bottom style="medium">
        <color theme="0" tint="-0.499984740745262"/>
      </bottom>
      <diagonal/>
    </border>
    <border>
      <left style="dashDot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8" fillId="0" borderId="0"/>
    <xf numFmtId="0" fontId="5" fillId="0" borderId="0"/>
  </cellStyleXfs>
  <cellXfs count="172">
    <xf numFmtId="0" fontId="0" fillId="0" borderId="0" xfId="0"/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7" fillId="0" borderId="0" xfId="0" applyFont="1"/>
    <xf numFmtId="0" fontId="14" fillId="0" borderId="13" xfId="0" applyFont="1" applyBorder="1" applyAlignment="1">
      <alignment horizontal="center" vertical="center"/>
    </xf>
    <xf numFmtId="0" fontId="14" fillId="2" borderId="13" xfId="0" applyFont="1" applyFill="1" applyBorder="1" applyAlignment="1" applyProtection="1">
      <alignment horizontal="center" vertical="center"/>
      <protection locked="0"/>
    </xf>
    <xf numFmtId="0" fontId="15" fillId="0" borderId="13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4" fillId="0" borderId="13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 wrapText="1"/>
    </xf>
    <xf numFmtId="49" fontId="14" fillId="0" borderId="13" xfId="0" applyNumberFormat="1" applyFont="1" applyBorder="1" applyAlignment="1">
      <alignment horizontal="center" vertical="center" wrapText="1"/>
    </xf>
    <xf numFmtId="0" fontId="15" fillId="0" borderId="13" xfId="0" applyFont="1" applyBorder="1" applyAlignment="1" applyProtection="1">
      <alignment horizontal="center" vertical="center"/>
      <protection locked="0"/>
    </xf>
    <xf numFmtId="14" fontId="14" fillId="2" borderId="13" xfId="0" applyNumberFormat="1" applyFont="1" applyFill="1" applyBorder="1" applyAlignment="1" applyProtection="1">
      <alignment horizontal="center" vertical="center"/>
      <protection locked="0"/>
    </xf>
    <xf numFmtId="14" fontId="14" fillId="2" borderId="13" xfId="1" applyNumberFormat="1" applyFont="1" applyFill="1" applyBorder="1" applyAlignment="1" applyProtection="1">
      <alignment horizontal="center" vertical="center"/>
      <protection locked="0"/>
    </xf>
    <xf numFmtId="164" fontId="14" fillId="2" borderId="13" xfId="1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49" fontId="13" fillId="0" borderId="0" xfId="0" applyNumberFormat="1" applyFont="1"/>
    <xf numFmtId="49" fontId="15" fillId="0" borderId="14" xfId="0" applyNumberFormat="1" applyFont="1" applyBorder="1" applyAlignment="1">
      <alignment horizontal="center" vertical="center"/>
    </xf>
    <xf numFmtId="49" fontId="14" fillId="0" borderId="14" xfId="0" applyNumberFormat="1" applyFont="1" applyBorder="1" applyAlignment="1">
      <alignment horizontal="center" vertical="center"/>
    </xf>
    <xf numFmtId="0" fontId="13" fillId="0" borderId="14" xfId="0" applyFont="1" applyBorder="1"/>
    <xf numFmtId="0" fontId="13" fillId="3" borderId="19" xfId="1" applyFont="1" applyFill="1" applyBorder="1" applyAlignment="1" applyProtection="1">
      <alignment horizontal="left"/>
      <protection locked="0"/>
    </xf>
    <xf numFmtId="0" fontId="13" fillId="2" borderId="19" xfId="0" applyFont="1" applyFill="1" applyBorder="1" applyAlignment="1" applyProtection="1">
      <alignment horizontal="center" vertical="center" wrapText="1"/>
      <protection locked="0"/>
    </xf>
    <xf numFmtId="0" fontId="13" fillId="2" borderId="20" xfId="0" applyFont="1" applyFill="1" applyBorder="1" applyAlignment="1" applyProtection="1">
      <alignment horizontal="center" vertical="center" wrapText="1"/>
      <protection locked="0"/>
    </xf>
    <xf numFmtId="0" fontId="13" fillId="3" borderId="21" xfId="1" applyFont="1" applyFill="1" applyBorder="1" applyAlignment="1">
      <alignment horizontal="left"/>
    </xf>
    <xf numFmtId="0" fontId="13" fillId="3" borderId="13" xfId="1" applyFont="1" applyFill="1" applyBorder="1" applyAlignment="1" applyProtection="1">
      <alignment horizontal="left"/>
      <protection locked="0"/>
    </xf>
    <xf numFmtId="0" fontId="15" fillId="4" borderId="13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 applyProtection="1">
      <alignment horizontal="center" vertical="center" wrapText="1"/>
      <protection locked="0"/>
    </xf>
    <xf numFmtId="0" fontId="13" fillId="2" borderId="22" xfId="0" applyFont="1" applyFill="1" applyBorder="1" applyAlignment="1" applyProtection="1">
      <alignment horizontal="center" vertical="center" wrapText="1"/>
      <protection locked="0"/>
    </xf>
    <xf numFmtId="0" fontId="20" fillId="2" borderId="13" xfId="0" applyFont="1" applyFill="1" applyBorder="1" applyAlignment="1" applyProtection="1">
      <alignment horizontal="center" vertical="center" wrapText="1"/>
      <protection locked="0"/>
    </xf>
    <xf numFmtId="0" fontId="20" fillId="2" borderId="22" xfId="0" applyFont="1" applyFill="1" applyBorder="1" applyAlignment="1" applyProtection="1">
      <alignment horizontal="center" vertical="center" wrapText="1"/>
      <protection locked="0"/>
    </xf>
    <xf numFmtId="0" fontId="13" fillId="0" borderId="24" xfId="0" applyFont="1" applyBorder="1"/>
    <xf numFmtId="0" fontId="15" fillId="4" borderId="24" xfId="0" applyFont="1" applyFill="1" applyBorder="1" applyAlignment="1">
      <alignment horizontal="center" vertical="center" wrapText="1"/>
    </xf>
    <xf numFmtId="49" fontId="17" fillId="0" borderId="24" xfId="0" applyNumberFormat="1" applyFont="1" applyBorder="1" applyAlignment="1" applyProtection="1">
      <alignment horizontal="center" vertical="center" wrapText="1"/>
      <protection locked="0"/>
    </xf>
    <xf numFmtId="49" fontId="17" fillId="0" borderId="25" xfId="0" applyNumberFormat="1" applyFont="1" applyBorder="1" applyAlignment="1" applyProtection="1">
      <alignment horizontal="center" vertical="center" wrapText="1"/>
      <protection locked="0"/>
    </xf>
    <xf numFmtId="0" fontId="18" fillId="2" borderId="13" xfId="0" applyFont="1" applyFill="1" applyBorder="1" applyAlignment="1" applyProtection="1">
      <alignment horizontal="center" vertical="center" wrapText="1"/>
      <protection locked="0"/>
    </xf>
    <xf numFmtId="0" fontId="18" fillId="2" borderId="22" xfId="0" applyFont="1" applyFill="1" applyBorder="1" applyAlignment="1" applyProtection="1">
      <alignment horizontal="center" vertical="center" wrapText="1"/>
      <protection locked="0"/>
    </xf>
    <xf numFmtId="0" fontId="19" fillId="2" borderId="13" xfId="0" applyFont="1" applyFill="1" applyBorder="1" applyAlignment="1" applyProtection="1">
      <alignment horizontal="center" vertical="center" wrapText="1"/>
      <protection locked="0"/>
    </xf>
    <xf numFmtId="0" fontId="19" fillId="2" borderId="22" xfId="0" applyFont="1" applyFill="1" applyBorder="1" applyAlignment="1" applyProtection="1">
      <alignment horizontal="center" vertical="center" wrapText="1"/>
      <protection locked="0"/>
    </xf>
    <xf numFmtId="0" fontId="15" fillId="4" borderId="13" xfId="0" applyFont="1" applyFill="1" applyBorder="1" applyAlignment="1">
      <alignment horizontal="center"/>
    </xf>
    <xf numFmtId="0" fontId="17" fillId="0" borderId="13" xfId="0" applyFont="1" applyBorder="1" applyProtection="1">
      <protection locked="0"/>
    </xf>
    <xf numFmtId="0" fontId="17" fillId="0" borderId="22" xfId="0" applyFont="1" applyBorder="1" applyProtection="1">
      <protection locked="0"/>
    </xf>
    <xf numFmtId="0" fontId="13" fillId="3" borderId="24" xfId="1" applyFont="1" applyFill="1" applyBorder="1" applyAlignment="1" applyProtection="1">
      <alignment horizontal="left"/>
      <protection locked="0"/>
    </xf>
    <xf numFmtId="0" fontId="15" fillId="4" borderId="24" xfId="0" applyFont="1" applyFill="1" applyBorder="1" applyAlignment="1">
      <alignment horizontal="center"/>
    </xf>
    <xf numFmtId="49" fontId="17" fillId="0" borderId="24" xfId="0" applyNumberFormat="1" applyFont="1" applyBorder="1" applyAlignment="1" applyProtection="1">
      <alignment horizontal="center"/>
      <protection locked="0"/>
    </xf>
    <xf numFmtId="49" fontId="17" fillId="0" borderId="25" xfId="0" applyNumberFormat="1" applyFont="1" applyBorder="1" applyAlignment="1" applyProtection="1">
      <alignment horizontal="center"/>
      <protection locked="0"/>
    </xf>
    <xf numFmtId="0" fontId="14" fillId="4" borderId="1" xfId="0" applyFont="1" applyFill="1" applyBorder="1" applyAlignment="1">
      <alignment horizontal="center" vertical="center"/>
    </xf>
    <xf numFmtId="0" fontId="18" fillId="2" borderId="24" xfId="0" applyFont="1" applyFill="1" applyBorder="1" applyAlignment="1" applyProtection="1">
      <alignment horizontal="center" vertical="center" wrapText="1"/>
      <protection locked="0"/>
    </xf>
    <xf numFmtId="0" fontId="18" fillId="2" borderId="25" xfId="0" applyFont="1" applyFill="1" applyBorder="1" applyAlignment="1" applyProtection="1">
      <alignment horizontal="center" vertical="center" wrapText="1"/>
      <protection locked="0"/>
    </xf>
    <xf numFmtId="2" fontId="14" fillId="4" borderId="29" xfId="0" applyNumberFormat="1" applyFont="1" applyFill="1" applyBorder="1" applyAlignment="1">
      <alignment horizontal="center" vertical="center" wrapText="1"/>
    </xf>
    <xf numFmtId="2" fontId="14" fillId="4" borderId="30" xfId="0" applyNumberFormat="1" applyFont="1" applyFill="1" applyBorder="1" applyAlignment="1">
      <alignment horizontal="center" vertical="center" wrapText="1"/>
    </xf>
    <xf numFmtId="49" fontId="17" fillId="2" borderId="29" xfId="0" applyNumberFormat="1" applyFont="1" applyFill="1" applyBorder="1" applyAlignment="1" applyProtection="1">
      <alignment horizontal="center" vertical="center" wrapText="1"/>
      <protection locked="0"/>
    </xf>
    <xf numFmtId="49" fontId="17" fillId="2" borderId="30" xfId="0" applyNumberFormat="1" applyFont="1" applyFill="1" applyBorder="1" applyAlignment="1" applyProtection="1">
      <alignment horizontal="center" vertical="center" wrapText="1"/>
      <protection locked="0"/>
    </xf>
    <xf numFmtId="49" fontId="17" fillId="2" borderId="33" xfId="0" applyNumberFormat="1" applyFont="1" applyFill="1" applyBorder="1" applyAlignment="1" applyProtection="1">
      <alignment horizontal="center" vertical="center" wrapText="1"/>
      <protection locked="0"/>
    </xf>
    <xf numFmtId="49" fontId="17" fillId="2" borderId="34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31" xfId="0" applyNumberFormat="1" applyFont="1" applyBorder="1" applyAlignment="1" applyProtection="1">
      <alignment horizontal="center" vertical="center" wrapText="1"/>
      <protection locked="0"/>
    </xf>
    <xf numFmtId="49" fontId="17" fillId="0" borderId="32" xfId="0" applyNumberFormat="1" applyFont="1" applyBorder="1" applyAlignment="1" applyProtection="1">
      <alignment horizontal="center" vertical="center" wrapText="1"/>
      <protection locked="0"/>
    </xf>
    <xf numFmtId="2" fontId="14" fillId="4" borderId="31" xfId="0" applyNumberFormat="1" applyFont="1" applyFill="1" applyBorder="1" applyAlignment="1">
      <alignment horizontal="center" vertical="center" wrapText="1"/>
    </xf>
    <xf numFmtId="2" fontId="14" fillId="4" borderId="32" xfId="0" applyNumberFormat="1" applyFont="1" applyFill="1" applyBorder="1" applyAlignment="1">
      <alignment horizontal="center" vertical="center" wrapText="1"/>
    </xf>
    <xf numFmtId="0" fontId="18" fillId="0" borderId="0" xfId="0" applyFont="1"/>
    <xf numFmtId="49" fontId="17" fillId="2" borderId="31" xfId="0" applyNumberFormat="1" applyFont="1" applyFill="1" applyBorder="1" applyAlignment="1" applyProtection="1">
      <alignment horizontal="center" vertical="center" wrapText="1"/>
      <protection locked="0"/>
    </xf>
    <xf numFmtId="49" fontId="17" fillId="2" borderId="32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3" xfId="0" applyNumberFormat="1" applyFont="1" applyBorder="1" applyAlignment="1">
      <alignment horizontal="center" vertical="center"/>
    </xf>
    <xf numFmtId="165" fontId="14" fillId="2" borderId="13" xfId="1" applyNumberFormat="1" applyFont="1" applyFill="1" applyBorder="1" applyAlignment="1" applyProtection="1">
      <alignment horizontal="center" vertical="center"/>
      <protection locked="0"/>
    </xf>
    <xf numFmtId="14" fontId="14" fillId="2" borderId="13" xfId="2" applyNumberFormat="1" applyFont="1" applyFill="1" applyBorder="1" applyAlignment="1" applyProtection="1">
      <alignment horizontal="center" vertical="center"/>
      <protection locked="0"/>
    </xf>
    <xf numFmtId="0" fontId="13" fillId="3" borderId="13" xfId="2" applyFont="1" applyFill="1" applyBorder="1" applyAlignment="1" applyProtection="1">
      <alignment horizontal="left"/>
      <protection locked="0"/>
    </xf>
    <xf numFmtId="0" fontId="13" fillId="3" borderId="24" xfId="2" applyFont="1" applyFill="1" applyBorder="1" applyAlignment="1" applyProtection="1">
      <alignment horizontal="left"/>
      <protection locked="0"/>
    </xf>
    <xf numFmtId="49" fontId="17" fillId="2" borderId="32" xfId="0" applyNumberFormat="1" applyFont="1" applyFill="1" applyBorder="1" applyAlignment="1" applyProtection="1">
      <alignment horizontal="center"/>
      <protection locked="0"/>
    </xf>
    <xf numFmtId="0" fontId="13" fillId="2" borderId="24" xfId="0" applyFont="1" applyFill="1" applyBorder="1" applyProtection="1">
      <protection locked="0"/>
    </xf>
    <xf numFmtId="0" fontId="13" fillId="2" borderId="25" xfId="0" applyFont="1" applyFill="1" applyBorder="1" applyProtection="1">
      <protection locked="0"/>
    </xf>
    <xf numFmtId="164" fontId="14" fillId="2" borderId="13" xfId="2" applyNumberFormat="1" applyFont="1" applyFill="1" applyBorder="1" applyAlignment="1" applyProtection="1">
      <alignment horizontal="center" vertical="center"/>
      <protection locked="0"/>
    </xf>
    <xf numFmtId="49" fontId="17" fillId="0" borderId="35" xfId="0" applyNumberFormat="1" applyFont="1" applyBorder="1" applyAlignment="1" applyProtection="1">
      <alignment horizontal="center"/>
      <protection locked="0"/>
    </xf>
    <xf numFmtId="49" fontId="17" fillId="0" borderId="36" xfId="0" applyNumberFormat="1" applyFont="1" applyBorder="1" applyAlignment="1" applyProtection="1">
      <alignment horizontal="center"/>
      <protection locked="0"/>
    </xf>
    <xf numFmtId="49" fontId="17" fillId="0" borderId="29" xfId="0" applyNumberFormat="1" applyFont="1" applyBorder="1" applyAlignment="1" applyProtection="1">
      <alignment horizontal="center"/>
      <protection locked="0"/>
    </xf>
    <xf numFmtId="49" fontId="17" fillId="0" borderId="30" xfId="0" applyNumberFormat="1" applyFont="1" applyBorder="1" applyAlignment="1" applyProtection="1">
      <alignment horizontal="center"/>
      <protection locked="0"/>
    </xf>
    <xf numFmtId="0" fontId="13" fillId="0" borderId="0" xfId="0" quotePrefix="1" applyFont="1"/>
    <xf numFmtId="0" fontId="15" fillId="0" borderId="26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3" fillId="3" borderId="21" xfId="2" applyFont="1" applyFill="1" applyBorder="1" applyAlignment="1">
      <alignment horizontal="left"/>
    </xf>
    <xf numFmtId="0" fontId="13" fillId="3" borderId="23" xfId="2" applyFont="1" applyFill="1" applyBorder="1" applyAlignment="1">
      <alignment horizontal="left"/>
    </xf>
    <xf numFmtId="0" fontId="17" fillId="3" borderId="21" xfId="1" applyFont="1" applyFill="1" applyBorder="1" applyAlignment="1">
      <alignment horizontal="left"/>
    </xf>
    <xf numFmtId="0" fontId="13" fillId="3" borderId="23" xfId="1" applyFont="1" applyFill="1" applyBorder="1" applyAlignment="1">
      <alignment horizontal="left"/>
    </xf>
    <xf numFmtId="2" fontId="14" fillId="4" borderId="29" xfId="0" applyNumberFormat="1" applyFont="1" applyFill="1" applyBorder="1" applyAlignment="1">
      <alignment horizontal="center"/>
    </xf>
    <xf numFmtId="2" fontId="14" fillId="4" borderId="30" xfId="0" applyNumberFormat="1" applyFont="1" applyFill="1" applyBorder="1" applyAlignment="1">
      <alignment horizontal="center"/>
    </xf>
    <xf numFmtId="2" fontId="14" fillId="4" borderId="31" xfId="0" applyNumberFormat="1" applyFont="1" applyFill="1" applyBorder="1" applyAlignment="1">
      <alignment horizontal="center"/>
    </xf>
    <xf numFmtId="2" fontId="14" fillId="4" borderId="32" xfId="0" applyNumberFormat="1" applyFont="1" applyFill="1" applyBorder="1" applyAlignment="1">
      <alignment horizontal="center"/>
    </xf>
    <xf numFmtId="0" fontId="10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7" fillId="0" borderId="4" xfId="0" applyFont="1" applyBorder="1" applyProtection="1">
      <protection hidden="1"/>
    </xf>
    <xf numFmtId="0" fontId="7" fillId="0" borderId="5" xfId="0" applyFont="1" applyBorder="1" applyProtection="1">
      <protection hidden="1"/>
    </xf>
    <xf numFmtId="0" fontId="7" fillId="0" borderId="6" xfId="0" applyFont="1" applyBorder="1" applyProtection="1">
      <protection hidden="1"/>
    </xf>
    <xf numFmtId="0" fontId="7" fillId="0" borderId="7" xfId="0" applyFont="1" applyBorder="1" applyProtection="1">
      <protection hidden="1"/>
    </xf>
    <xf numFmtId="0" fontId="7" fillId="0" borderId="8" xfId="0" applyFont="1" applyBorder="1" applyProtection="1">
      <protection hidden="1"/>
    </xf>
    <xf numFmtId="0" fontId="7" fillId="0" borderId="9" xfId="0" applyFont="1" applyBorder="1" applyProtection="1">
      <protection hidden="1"/>
    </xf>
    <xf numFmtId="0" fontId="7" fillId="0" borderId="10" xfId="0" applyFont="1" applyBorder="1" applyProtection="1">
      <protection hidden="1"/>
    </xf>
    <xf numFmtId="0" fontId="7" fillId="0" borderId="2" xfId="0" applyFont="1" applyBorder="1" applyProtection="1">
      <protection hidden="1"/>
    </xf>
    <xf numFmtId="0" fontId="7" fillId="0" borderId="11" xfId="0" applyFont="1" applyBorder="1" applyProtection="1">
      <protection hidden="1"/>
    </xf>
    <xf numFmtId="0" fontId="4" fillId="0" borderId="12" xfId="0" applyFont="1" applyBorder="1" applyProtection="1">
      <protection hidden="1"/>
    </xf>
    <xf numFmtId="0" fontId="4" fillId="0" borderId="12" xfId="0" applyFont="1" applyBorder="1" applyAlignment="1" applyProtection="1">
      <alignment wrapText="1"/>
      <protection hidden="1"/>
    </xf>
    <xf numFmtId="0" fontId="7" fillId="0" borderId="12" xfId="0" applyFont="1" applyBorder="1" applyProtection="1">
      <protection hidden="1"/>
    </xf>
    <xf numFmtId="0" fontId="4" fillId="0" borderId="12" xfId="0" applyFont="1" applyBorder="1" applyAlignment="1" applyProtection="1">
      <alignment horizontal="center" textRotation="90" wrapText="1"/>
      <protection hidden="1"/>
    </xf>
    <xf numFmtId="0" fontId="4" fillId="0" borderId="3" xfId="0" applyFont="1" applyBorder="1" applyAlignment="1" applyProtection="1">
      <alignment horizontal="center" textRotation="90" wrapText="1"/>
      <protection hidden="1"/>
    </xf>
    <xf numFmtId="0" fontId="7" fillId="0" borderId="5" xfId="1" applyFont="1" applyBorder="1" applyAlignment="1" applyProtection="1">
      <alignment horizontal="left"/>
      <protection hidden="1"/>
    </xf>
    <xf numFmtId="0" fontId="7" fillId="0" borderId="0" xfId="1" applyFont="1" applyAlignment="1" applyProtection="1">
      <alignment horizontal="left"/>
      <protection hidden="1"/>
    </xf>
    <xf numFmtId="0" fontId="4" fillId="0" borderId="0" xfId="1" applyFont="1" applyAlignment="1" applyProtection="1">
      <alignment horizontal="left"/>
      <protection hidden="1"/>
    </xf>
    <xf numFmtId="0" fontId="2" fillId="0" borderId="0" xfId="1" applyFont="1" applyAlignment="1" applyProtection="1">
      <alignment horizontal="left"/>
      <protection hidden="1"/>
    </xf>
    <xf numFmtId="0" fontId="7" fillId="0" borderId="10" xfId="1" applyFont="1" applyBorder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10" xfId="1" applyFont="1" applyBorder="1" applyAlignment="1" applyProtection="1">
      <alignment horizontal="left"/>
      <protection hidden="1"/>
    </xf>
    <xf numFmtId="0" fontId="4" fillId="0" borderId="11" xfId="0" applyFont="1" applyBorder="1" applyAlignment="1" applyProtection="1">
      <alignment wrapText="1"/>
      <protection hidden="1"/>
    </xf>
    <xf numFmtId="0" fontId="7" fillId="0" borderId="3" xfId="0" applyFont="1" applyBorder="1" applyProtection="1">
      <protection hidden="1"/>
    </xf>
    <xf numFmtId="0" fontId="4" fillId="0" borderId="4" xfId="0" applyFont="1" applyBorder="1" applyProtection="1">
      <protection hidden="1"/>
    </xf>
    <xf numFmtId="0" fontId="4" fillId="0" borderId="7" xfId="0" applyFont="1" applyBorder="1" applyProtection="1">
      <protection hidden="1"/>
    </xf>
    <xf numFmtId="0" fontId="4" fillId="0" borderId="10" xfId="0" applyFont="1" applyBorder="1" applyProtection="1">
      <protection hidden="1"/>
    </xf>
    <xf numFmtId="0" fontId="4" fillId="0" borderId="9" xfId="0" applyFont="1" applyBorder="1" applyProtection="1">
      <protection hidden="1"/>
    </xf>
    <xf numFmtId="0" fontId="7" fillId="0" borderId="5" xfId="0" applyFont="1" applyBorder="1" applyAlignment="1" applyProtection="1">
      <alignment horizontal="right"/>
      <protection hidden="1"/>
    </xf>
    <xf numFmtId="0" fontId="7" fillId="0" borderId="0" xfId="0" applyFont="1" applyAlignment="1" applyProtection="1">
      <alignment horizontal="right"/>
      <protection hidden="1"/>
    </xf>
    <xf numFmtId="0" fontId="2" fillId="0" borderId="10" xfId="0" applyFont="1" applyBorder="1" applyProtection="1">
      <protection hidden="1"/>
    </xf>
    <xf numFmtId="0" fontId="7" fillId="0" borderId="10" xfId="0" applyFont="1" applyBorder="1" applyAlignment="1" applyProtection="1">
      <alignment horizontal="right"/>
      <protection hidden="1"/>
    </xf>
    <xf numFmtId="0" fontId="4" fillId="0" borderId="4" xfId="0" applyFont="1" applyBorder="1" applyAlignment="1" applyProtection="1">
      <alignment wrapText="1"/>
      <protection hidden="1"/>
    </xf>
    <xf numFmtId="0" fontId="4" fillId="0" borderId="5" xfId="0" applyFont="1" applyBorder="1" applyProtection="1">
      <protection hidden="1"/>
    </xf>
    <xf numFmtId="0" fontId="4" fillId="0" borderId="9" xfId="0" applyFont="1" applyBorder="1" applyAlignment="1" applyProtection="1">
      <alignment wrapText="1"/>
      <protection hidden="1"/>
    </xf>
    <xf numFmtId="0" fontId="4" fillId="0" borderId="0" xfId="0" applyFont="1" applyAlignment="1" applyProtection="1">
      <alignment wrapText="1"/>
      <protection hidden="1"/>
    </xf>
    <xf numFmtId="0" fontId="10" fillId="0" borderId="0" xfId="0" applyFont="1" applyAlignment="1" applyProtection="1">
      <alignment wrapText="1"/>
      <protection hidden="1"/>
    </xf>
    <xf numFmtId="0" fontId="3" fillId="0" borderId="0" xfId="0" applyFont="1" applyProtection="1">
      <protection hidden="1"/>
    </xf>
    <xf numFmtId="0" fontId="8" fillId="0" borderId="5" xfId="1" applyBorder="1" applyAlignment="1" applyProtection="1">
      <alignment horizontal="left"/>
      <protection hidden="1"/>
    </xf>
    <xf numFmtId="0" fontId="5" fillId="0" borderId="7" xfId="0" applyFont="1" applyBorder="1" applyProtection="1">
      <protection hidden="1"/>
    </xf>
    <xf numFmtId="0" fontId="8" fillId="0" borderId="0" xfId="1" applyAlignment="1" applyProtection="1">
      <alignment horizontal="left"/>
      <protection hidden="1"/>
    </xf>
    <xf numFmtId="0" fontId="5" fillId="0" borderId="0" xfId="1" applyFont="1" applyAlignment="1" applyProtection="1">
      <alignment horizontal="left"/>
      <protection hidden="1"/>
    </xf>
    <xf numFmtId="0" fontId="5" fillId="0" borderId="9" xfId="0" applyFont="1" applyBorder="1" applyProtection="1">
      <protection hidden="1"/>
    </xf>
    <xf numFmtId="0" fontId="8" fillId="0" borderId="10" xfId="1" applyBorder="1" applyAlignment="1" applyProtection="1">
      <alignment horizontal="left"/>
      <protection hidden="1"/>
    </xf>
    <xf numFmtId="0" fontId="3" fillId="0" borderId="4" xfId="0" applyFont="1" applyBorder="1" applyProtection="1">
      <protection hidden="1"/>
    </xf>
    <xf numFmtId="0" fontId="3" fillId="0" borderId="12" xfId="0" applyFont="1" applyBorder="1" applyAlignment="1" applyProtection="1">
      <alignment horizontal="center" textRotation="90" wrapText="1"/>
      <protection hidden="1"/>
    </xf>
    <xf numFmtId="0" fontId="3" fillId="3" borderId="0" xfId="2" applyFont="1" applyFill="1" applyAlignment="1" applyProtection="1">
      <alignment horizontal="left"/>
      <protection hidden="1"/>
    </xf>
    <xf numFmtId="2" fontId="7" fillId="0" borderId="5" xfId="0" applyNumberFormat="1" applyFont="1" applyBorder="1" applyProtection="1">
      <protection hidden="1"/>
    </xf>
    <xf numFmtId="0" fontId="7" fillId="0" borderId="0" xfId="0" applyFont="1" applyAlignment="1" applyProtection="1">
      <alignment horizontal="left"/>
      <protection hidden="1"/>
    </xf>
    <xf numFmtId="0" fontId="7" fillId="0" borderId="5" xfId="0" applyFont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/>
      <protection hidden="1"/>
    </xf>
    <xf numFmtId="0" fontId="4" fillId="0" borderId="12" xfId="0" applyFont="1" applyBorder="1" applyAlignment="1" applyProtection="1">
      <alignment horizontal="left" wrapText="1"/>
      <protection hidden="1"/>
    </xf>
    <xf numFmtId="0" fontId="9" fillId="0" borderId="5" xfId="0" applyFont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left" vertical="center" wrapText="1"/>
      <protection hidden="1"/>
    </xf>
    <xf numFmtId="0" fontId="9" fillId="0" borderId="10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left"/>
      <protection hidden="1"/>
    </xf>
    <xf numFmtId="0" fontId="7" fillId="0" borderId="12" xfId="0" applyFont="1" applyBorder="1" applyAlignment="1" applyProtection="1">
      <alignment horizontal="left"/>
      <protection hidden="1"/>
    </xf>
    <xf numFmtId="0" fontId="14" fillId="2" borderId="13" xfId="0" applyFont="1" applyFill="1" applyBorder="1" applyProtection="1">
      <protection locked="0"/>
    </xf>
    <xf numFmtId="0" fontId="15" fillId="0" borderId="1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3" fillId="3" borderId="18" xfId="1" applyFont="1" applyFill="1" applyBorder="1" applyAlignment="1">
      <alignment horizontal="left"/>
    </xf>
    <xf numFmtId="0" fontId="13" fillId="0" borderId="23" xfId="0" applyFont="1" applyBorder="1"/>
    <xf numFmtId="0" fontId="15" fillId="4" borderId="19" xfId="0" applyFont="1" applyFill="1" applyBorder="1" applyAlignment="1">
      <alignment horizontal="center" vertical="center" wrapText="1"/>
    </xf>
    <xf numFmtId="2" fontId="14" fillId="4" borderId="33" xfId="0" applyNumberFormat="1" applyFont="1" applyFill="1" applyBorder="1" applyAlignment="1">
      <alignment horizontal="center" vertical="center" wrapText="1"/>
    </xf>
    <xf numFmtId="2" fontId="14" fillId="4" borderId="34" xfId="0" applyNumberFormat="1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/>
    </xf>
    <xf numFmtId="0" fontId="13" fillId="3" borderId="13" xfId="1" applyFont="1" applyFill="1" applyBorder="1" applyAlignment="1">
      <alignment horizontal="left"/>
    </xf>
    <xf numFmtId="0" fontId="13" fillId="3" borderId="24" xfId="1" applyFont="1" applyFill="1" applyBorder="1" applyAlignment="1">
      <alignment horizontal="left"/>
    </xf>
    <xf numFmtId="0" fontId="15" fillId="0" borderId="1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4" fillId="2" borderId="13" xfId="0" applyFont="1" applyFill="1" applyBorder="1" applyAlignment="1" applyProtection="1">
      <alignment horizontal="left" vertical="center"/>
      <protection locked="0"/>
    </xf>
    <xf numFmtId="0" fontId="14" fillId="2" borderId="13" xfId="0" applyFont="1" applyFill="1" applyBorder="1" applyAlignment="1" applyProtection="1">
      <alignment horizontal="center" vertical="center"/>
      <protection locked="0"/>
    </xf>
    <xf numFmtId="14" fontId="14" fillId="2" borderId="13" xfId="0" applyNumberFormat="1" applyFont="1" applyFill="1" applyBorder="1" applyAlignment="1" applyProtection="1">
      <alignment horizontal="center" vertical="center"/>
      <protection locked="0"/>
    </xf>
  </cellXfs>
  <cellStyles count="3">
    <cellStyle name="Standard" xfId="0" builtinId="0"/>
    <cellStyle name="Standard 2 2" xfId="1" xr:uid="{CF10EECD-A5B4-4F3D-94F2-8E714FD3E526}"/>
    <cellStyle name="Standard 2 2 2" xfId="2" xr:uid="{F2546B0D-4A97-43ED-8D0B-1747448C622E}"/>
  </cellStyles>
  <dxfs count="14"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%23%20Privat\Netzwerk%20GKV-SV\Bundesrahmenempfehlung%20Vorsorge%20und%20Reha_IPREG\TB%20Personal\250521_Einblatt_Personalstatistik%20regul&#228;r.xlsx" TargetMode="External"/><Relationship Id="rId1" Type="http://schemas.openxmlformats.org/officeDocument/2006/relationships/externalLinkPath" Target="file:///H:\%23%20Privat\Netzwerk%20GKV-SV\Bundesrahmenempfehlung%20Vorsorge%20und%20Reha_IPREG\TB%20Personal\250521_Einblatt_Personalstatistik%20regul&#228;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ionär"/>
      <sheetName val="Ambulant"/>
      <sheetName val="Grunddaten"/>
      <sheetName val="Ambulante Kardiologie"/>
      <sheetName val="Ambulante Pneumologie"/>
      <sheetName val="Ambulante Psychosomatik"/>
      <sheetName val="Ambulante Onkologie"/>
      <sheetName val="Ambulante Neurologie"/>
      <sheetName val="Ambulante Geriatrie"/>
      <sheetName val="Mobile Geriatrie"/>
      <sheetName val="Stationäre Kardiologie"/>
      <sheetName val="Neurologie Phase D"/>
      <sheetName val="Stationäre Pneumologie"/>
      <sheetName val="Stationäre Gastroenterologie"/>
      <sheetName val="Stationäre Psychosomatik"/>
      <sheetName val="Stationäre Onkologie"/>
      <sheetName val="Stationäre Geriatrie"/>
      <sheetName val="Stationäre Dermatologie"/>
      <sheetName val="Kinder- und Jugendreha Somatik"/>
      <sheetName val="Kinder- und Jugendreha Psych"/>
      <sheetName val="Vorsorge Reha Mütter u. Väter"/>
      <sheetName val="weitere Indikationen ambulant"/>
      <sheetName val="weitere Indikation stationär"/>
    </sheetNames>
    <sheetDataSet>
      <sheetData sheetId="0" refreshError="1"/>
      <sheetData sheetId="1" refreshError="1"/>
      <sheetData sheetId="2">
        <row r="3">
          <cell r="B3" t="str">
            <v>Orthopädie</v>
          </cell>
        </row>
        <row r="4">
          <cell r="B4" t="str">
            <v>Kardiologie</v>
          </cell>
        </row>
        <row r="5">
          <cell r="B5" t="str">
            <v>Pneumologie</v>
          </cell>
        </row>
        <row r="6">
          <cell r="B6" t="str">
            <v>Psychosomatik</v>
          </cell>
        </row>
        <row r="7">
          <cell r="B7" t="str">
            <v>Onkologie</v>
          </cell>
        </row>
        <row r="8">
          <cell r="B8" t="str">
            <v>Neurologie</v>
          </cell>
        </row>
        <row r="9">
          <cell r="B9" t="str">
            <v>Geriatrie</v>
          </cell>
        </row>
        <row r="102">
          <cell r="B102" t="str">
            <v>Orthopädie</v>
          </cell>
        </row>
        <row r="103">
          <cell r="B103" t="str">
            <v>Kardiologie</v>
          </cell>
        </row>
        <row r="104">
          <cell r="B104" t="str">
            <v>Neurologie Phase D</v>
          </cell>
        </row>
        <row r="105">
          <cell r="B105" t="str">
            <v>Pneumologie</v>
          </cell>
        </row>
        <row r="106">
          <cell r="B106" t="str">
            <v>Gastroenterologie</v>
          </cell>
        </row>
        <row r="107">
          <cell r="B107" t="str">
            <v>Psychosomatik</v>
          </cell>
        </row>
        <row r="108">
          <cell r="B108" t="str">
            <v>Onkologie</v>
          </cell>
        </row>
        <row r="109">
          <cell r="B109" t="str">
            <v>Geriatrie</v>
          </cell>
        </row>
        <row r="110">
          <cell r="B110" t="str">
            <v>Dermatologie</v>
          </cell>
        </row>
        <row r="111">
          <cell r="B111" t="str">
            <v>Kinder- und Jugendreha Somatik</v>
          </cell>
        </row>
        <row r="112">
          <cell r="B112" t="str">
            <v>Kinder- und Jugendreha Psych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AE1D3-703E-422C-B18E-6DA70E55AAF0}">
  <sheetPr codeName="Tabelle1"/>
  <dimension ref="A1:N33"/>
  <sheetViews>
    <sheetView tabSelected="1" zoomScale="80" zoomScaleNormal="80" zoomScaleSheetLayoutView="90" zoomScalePageLayoutView="90" workbookViewId="0">
      <selection activeCell="F6" sqref="F6"/>
    </sheetView>
  </sheetViews>
  <sheetFormatPr baseColWidth="10" defaultColWidth="8.81640625" defaultRowHeight="18" x14ac:dyDescent="0.55000000000000004"/>
  <cols>
    <col min="1" max="1" width="48.36328125" style="1" customWidth="1"/>
    <col min="2" max="2" width="28.81640625" style="1" hidden="1" customWidth="1"/>
    <col min="3" max="3" width="33.1796875" style="10" customWidth="1"/>
    <col min="4" max="4" width="19.81640625" style="10" customWidth="1"/>
    <col min="5" max="5" width="17.81640625" style="10" customWidth="1"/>
    <col min="6" max="7" width="22.81640625" style="1" customWidth="1"/>
    <col min="8" max="8" width="27.81640625" style="1" customWidth="1"/>
    <col min="9" max="9" width="21.81640625" style="1" customWidth="1"/>
    <col min="10" max="10" width="23.453125" style="1" customWidth="1"/>
    <col min="11" max="16384" width="8.81640625" style="1"/>
  </cols>
  <sheetData>
    <row r="1" spans="1:11" ht="9.75" customHeight="1" x14ac:dyDescent="0.55000000000000004">
      <c r="C1" s="1"/>
      <c r="D1" s="1"/>
      <c r="E1" s="1"/>
      <c r="J1" s="2"/>
      <c r="K1" s="2"/>
    </row>
    <row r="2" spans="1:11" ht="19.5" customHeight="1" x14ac:dyDescent="0.55000000000000004">
      <c r="A2" s="13" t="s">
        <v>13</v>
      </c>
      <c r="B2" s="11"/>
      <c r="C2" s="12"/>
      <c r="D2" s="1"/>
      <c r="E2" s="1"/>
      <c r="G2" s="2"/>
      <c r="J2" s="2"/>
      <c r="K2" s="2"/>
    </row>
    <row r="3" spans="1:11" ht="6" customHeight="1" x14ac:dyDescent="0.55000000000000004">
      <c r="A3" s="3"/>
      <c r="B3" s="2"/>
      <c r="C3" s="2"/>
      <c r="D3" s="1"/>
      <c r="E3" s="1"/>
      <c r="G3" s="2"/>
      <c r="H3" s="2"/>
      <c r="I3" s="2"/>
      <c r="J3" s="2"/>
      <c r="K3" s="2"/>
    </row>
    <row r="4" spans="1:11" ht="19.5" customHeight="1" x14ac:dyDescent="0.55000000000000004">
      <c r="A4" s="13" t="s">
        <v>14</v>
      </c>
      <c r="B4" s="14"/>
      <c r="C4" s="12"/>
      <c r="D4" s="1"/>
      <c r="E4" s="1"/>
      <c r="G4" s="2"/>
      <c r="H4" s="2"/>
      <c r="I4" s="2"/>
      <c r="J4" s="2"/>
      <c r="K4" s="2"/>
    </row>
    <row r="5" spans="1:11" ht="6" customHeight="1" x14ac:dyDescent="0.55000000000000004">
      <c r="A5" s="3"/>
      <c r="B5" s="2"/>
      <c r="C5" s="2"/>
      <c r="D5" s="1"/>
      <c r="E5" s="1"/>
      <c r="G5" s="2"/>
      <c r="H5" s="2"/>
      <c r="I5" s="2"/>
      <c r="J5" s="2"/>
      <c r="K5" s="2"/>
    </row>
    <row r="6" spans="1:11" ht="19.5" customHeight="1" x14ac:dyDescent="0.55000000000000004">
      <c r="A6" s="13" t="s">
        <v>15</v>
      </c>
      <c r="B6" s="14"/>
      <c r="C6" s="12"/>
      <c r="D6" s="1"/>
      <c r="E6" s="1"/>
      <c r="G6" s="2"/>
      <c r="H6" s="2"/>
      <c r="I6" s="2"/>
      <c r="J6" s="2"/>
      <c r="K6" s="2"/>
    </row>
    <row r="7" spans="1:11" ht="6" customHeight="1" x14ac:dyDescent="0.55000000000000004">
      <c r="A7" s="3"/>
      <c r="B7" s="2"/>
      <c r="C7" s="2"/>
      <c r="D7" s="1"/>
      <c r="E7" s="1"/>
      <c r="G7" s="2"/>
      <c r="H7" s="2"/>
      <c r="I7" s="2"/>
      <c r="J7" s="2"/>
      <c r="K7" s="2"/>
    </row>
    <row r="8" spans="1:11" ht="19.5" customHeight="1" x14ac:dyDescent="0.55000000000000004">
      <c r="A8" s="15" t="s">
        <v>16</v>
      </c>
      <c r="B8" s="16"/>
      <c r="C8" s="12"/>
      <c r="D8" s="1"/>
      <c r="E8" s="1"/>
      <c r="G8" s="2"/>
      <c r="H8" s="2"/>
      <c r="I8" s="2"/>
      <c r="J8" s="2"/>
      <c r="K8" s="2"/>
    </row>
    <row r="9" spans="1:11" ht="6" customHeight="1" x14ac:dyDescent="0.55000000000000004">
      <c r="A9" s="25"/>
      <c r="B9" s="26"/>
      <c r="C9" s="27"/>
      <c r="D9" s="1"/>
      <c r="E9" s="1"/>
      <c r="G9" s="2"/>
      <c r="H9" s="2"/>
      <c r="I9" s="2"/>
      <c r="J9" s="2"/>
      <c r="K9" s="2"/>
    </row>
    <row r="10" spans="1:11" ht="19.25" customHeight="1" x14ac:dyDescent="0.55000000000000004">
      <c r="A10" s="17" t="s">
        <v>153</v>
      </c>
      <c r="B10" s="16"/>
      <c r="C10" s="153"/>
      <c r="D10" s="1"/>
      <c r="E10" s="1"/>
      <c r="G10" s="2"/>
      <c r="H10" s="2"/>
      <c r="I10" s="2"/>
      <c r="J10" s="2"/>
      <c r="K10" s="2"/>
    </row>
    <row r="11" spans="1:11" ht="6" customHeight="1" x14ac:dyDescent="0.55000000000000004">
      <c r="A11" s="4"/>
      <c r="B11" s="5"/>
      <c r="C11" s="1"/>
      <c r="D11" s="1"/>
      <c r="E11" s="1"/>
      <c r="G11" s="2"/>
      <c r="H11" s="2"/>
      <c r="I11" s="2"/>
      <c r="J11" s="2"/>
      <c r="K11" s="2"/>
    </row>
    <row r="12" spans="1:11" ht="36" x14ac:dyDescent="0.55000000000000004">
      <c r="A12" s="17" t="s">
        <v>154</v>
      </c>
      <c r="B12" s="18"/>
      <c r="C12" s="12"/>
      <c r="D12" s="1"/>
      <c r="E12" s="1"/>
      <c r="G12" s="2"/>
      <c r="H12" s="2"/>
      <c r="I12" s="2"/>
      <c r="J12" s="2"/>
      <c r="K12" s="2"/>
    </row>
    <row r="13" spans="1:11" ht="6" customHeight="1" x14ac:dyDescent="0.55000000000000004">
      <c r="A13" s="4"/>
      <c r="B13" s="5"/>
      <c r="C13" s="1"/>
      <c r="D13" s="1"/>
      <c r="E13" s="1"/>
      <c r="G13" s="2"/>
      <c r="H13" s="2"/>
      <c r="I13" s="2"/>
      <c r="J13" s="2"/>
      <c r="K13" s="2"/>
    </row>
    <row r="14" spans="1:11" ht="19.5" customHeight="1" x14ac:dyDescent="0.55000000000000004">
      <c r="A14" s="17" t="s">
        <v>196</v>
      </c>
      <c r="B14" s="18"/>
      <c r="C14" s="12"/>
      <c r="D14" s="1"/>
      <c r="E14" s="1"/>
      <c r="G14" s="2"/>
      <c r="H14" s="2"/>
      <c r="I14" s="2"/>
      <c r="J14" s="2"/>
      <c r="K14" s="2"/>
    </row>
    <row r="15" spans="1:11" ht="6" customHeight="1" x14ac:dyDescent="0.55000000000000004">
      <c r="A15" s="23"/>
      <c r="B15" s="6"/>
      <c r="C15" s="1"/>
      <c r="D15" s="1"/>
      <c r="E15" s="1"/>
      <c r="G15" s="2"/>
      <c r="H15" s="2"/>
      <c r="I15" s="2"/>
      <c r="J15" s="2"/>
      <c r="K15" s="2"/>
    </row>
    <row r="16" spans="1:11" ht="19.5" customHeight="1" x14ac:dyDescent="0.55000000000000004">
      <c r="A16" s="13" t="s">
        <v>21</v>
      </c>
      <c r="B16" s="19"/>
      <c r="C16" s="20"/>
      <c r="D16" s="1"/>
      <c r="E16" s="1"/>
      <c r="I16" s="2"/>
      <c r="J16" s="2"/>
      <c r="K16" s="2"/>
    </row>
    <row r="17" spans="1:14" ht="6" customHeight="1" x14ac:dyDescent="0.55000000000000004">
      <c r="A17" s="23"/>
      <c r="B17" s="6"/>
      <c r="C17" s="1"/>
      <c r="D17" s="1"/>
      <c r="E17" s="1"/>
      <c r="F17" s="7"/>
      <c r="G17" s="2"/>
      <c r="H17" s="2"/>
      <c r="I17" s="2"/>
      <c r="J17" s="2"/>
      <c r="K17" s="2"/>
    </row>
    <row r="18" spans="1:14" ht="19.5" customHeight="1" x14ac:dyDescent="0.55000000000000004">
      <c r="A18" s="154" t="s">
        <v>18</v>
      </c>
      <c r="B18" s="8"/>
      <c r="C18" s="2" t="s">
        <v>19</v>
      </c>
      <c r="D18" s="21"/>
      <c r="E18" s="2" t="s">
        <v>20</v>
      </c>
      <c r="F18" s="22"/>
      <c r="G18" s="2"/>
      <c r="I18" s="2"/>
    </row>
    <row r="19" spans="1:14" ht="18.5" thickBot="1" x14ac:dyDescent="0.6">
      <c r="A19" s="6"/>
      <c r="B19" s="6"/>
      <c r="C19" s="2"/>
      <c r="D19" s="2"/>
      <c r="E19" s="1"/>
      <c r="G19" s="2"/>
      <c r="H19" s="2"/>
      <c r="I19" s="2"/>
      <c r="J19" s="2"/>
      <c r="K19" s="9"/>
      <c r="L19" s="9"/>
      <c r="M19" s="9"/>
      <c r="N19" s="9"/>
    </row>
    <row r="20" spans="1:14" ht="113" customHeight="1" thickBot="1" x14ac:dyDescent="0.6">
      <c r="A20" s="155" t="s">
        <v>0</v>
      </c>
      <c r="B20" s="156"/>
      <c r="C20" s="156" t="s">
        <v>1</v>
      </c>
      <c r="D20" s="167" t="s">
        <v>129</v>
      </c>
      <c r="E20" s="167"/>
      <c r="F20" s="167" t="s">
        <v>197</v>
      </c>
      <c r="G20" s="167"/>
      <c r="H20" s="157" t="s">
        <v>199</v>
      </c>
      <c r="I20" s="157" t="s">
        <v>9</v>
      </c>
      <c r="J20" s="158" t="s">
        <v>198</v>
      </c>
    </row>
    <row r="21" spans="1:14" ht="16" customHeight="1" x14ac:dyDescent="0.55000000000000004">
      <c r="A21" s="159" t="s">
        <v>2</v>
      </c>
      <c r="B21" s="28" t="str">
        <f>A21&amp;" "&amp;C$8</f>
        <v xml:space="preserve">Ärztlicher Bereich </v>
      </c>
      <c r="C21" s="161" t="str">
        <f>TRIM(IF(ISERROR(_xlfn.XLOOKUP(B21,Grunddaten!C$15:C$91,Grunddaten!D$15:D$91)),"",(_xlfn.XLOOKUP(B21,Grunddaten!C$15:C$91,Grunddaten!D$15:D$91))))</f>
        <v/>
      </c>
      <c r="D21" s="60"/>
      <c r="E21" s="61"/>
      <c r="F21" s="162" t="str">
        <f>IF(ISERROR(_xlfn.XLOOKUP(B21,Grunddaten!C$15:C$91,Grunddaten!N$15:N$91)),"Eingabe Spalten D&amp;E",_xlfn.XLOOKUP(B21,Grunddaten!C$15:C$91,Grunddaten!N$15:N$91))</f>
        <v>Eingabe Spalten D&amp;E</v>
      </c>
      <c r="G21" s="163" t="str">
        <f>IF(ISERROR(_xlfn.XLOOKUP(B21,Grunddaten!C$15:C$91,Grunddaten!O$15:O$91)),"Eingabe Spalten D&amp;E",_xlfn.XLOOKUP(B21,Grunddaten!C$15:C$91,Grunddaten!O$15:O$91))</f>
        <v>Eingabe Spalten D&amp;E</v>
      </c>
      <c r="H21" s="29"/>
      <c r="I21" s="29"/>
      <c r="J21" s="30"/>
    </row>
    <row r="22" spans="1:14" ht="16" customHeight="1" x14ac:dyDescent="0.55000000000000004">
      <c r="A22" s="31" t="s">
        <v>3</v>
      </c>
      <c r="B22" s="32" t="str">
        <f t="shared" ref="B22:B31" si="0">A22&amp;" "&amp;C$8</f>
        <v xml:space="preserve">Psychologischer Bereich </v>
      </c>
      <c r="C22" s="33" t="str">
        <f>TRIM(IF(ISERROR(_xlfn.XLOOKUP(B22,Grunddaten!C$15:C$91,Grunddaten!D$15:D$91)),"",(_xlfn.XLOOKUP(B22,Grunddaten!C$15:C$91,Grunddaten!D$15:D$91))))</f>
        <v/>
      </c>
      <c r="D22" s="58"/>
      <c r="E22" s="59"/>
      <c r="F22" s="56" t="str">
        <f>IF(ISERROR(_xlfn.XLOOKUP(B22,Grunddaten!C$15:C$91,Grunddaten!N$15:N$91)),"Eingabe Spalten D&amp;E",_xlfn.XLOOKUP(B22,Grunddaten!C$15:C$91,Grunddaten!N$15:N$91))</f>
        <v>Eingabe Spalten D&amp;E</v>
      </c>
      <c r="G22" s="57" t="str">
        <f>IF(ISERROR(_xlfn.XLOOKUP(B22,Grunddaten!C$15:C$91,Grunddaten!O$15:O$91)),"Eingabe Spalten D&amp;E",_xlfn.XLOOKUP(B22,Grunddaten!C$15:C$91,Grunddaten!O$15:O$91))</f>
        <v>Eingabe Spalten D&amp;E</v>
      </c>
      <c r="H22" s="34"/>
      <c r="I22" s="34"/>
      <c r="J22" s="35"/>
    </row>
    <row r="23" spans="1:14" ht="16" customHeight="1" x14ac:dyDescent="0.55000000000000004">
      <c r="A23" s="31" t="s">
        <v>4</v>
      </c>
      <c r="B23" s="32" t="str">
        <f t="shared" si="0"/>
        <v xml:space="preserve">Pflege </v>
      </c>
      <c r="C23" s="33" t="str">
        <f>TRIM(IF(ISERROR(_xlfn.XLOOKUP(B23,Grunddaten!C$15:C$91,Grunddaten!D$15:D$91)),"",(_xlfn.XLOOKUP(B23,Grunddaten!C$15:C$91,Grunddaten!D$15:D$91))))</f>
        <v/>
      </c>
      <c r="D23" s="58"/>
      <c r="E23" s="59"/>
      <c r="F23" s="56" t="str">
        <f>IF(ISERROR(_xlfn.XLOOKUP(B23,Grunddaten!C$15:C$91,Grunddaten!N$15:N$91)),"Eingabe Spalten D&amp;E",_xlfn.XLOOKUP(B23,Grunddaten!C$15:C$91,Grunddaten!N$15:N$91))</f>
        <v>Eingabe Spalten D&amp;E</v>
      </c>
      <c r="G23" s="57" t="str">
        <f>IF(ISERROR(_xlfn.XLOOKUP(B23,Grunddaten!C$15:C$91,Grunddaten!O$15:O$91)),"Eingabe Spalten D&amp;E",_xlfn.XLOOKUP(B23,Grunddaten!C$15:C$91,Grunddaten!O$15:O$91))</f>
        <v>Eingabe Spalten D&amp;E</v>
      </c>
      <c r="H23" s="34"/>
      <c r="I23" s="34"/>
      <c r="J23" s="35"/>
    </row>
    <row r="24" spans="1:14" ht="16" customHeight="1" x14ac:dyDescent="0.55000000000000004">
      <c r="A24" s="31" t="s">
        <v>161</v>
      </c>
      <c r="B24" s="32" t="str">
        <f t="shared" si="0"/>
        <v xml:space="preserve">­ davon examinierte Pflegekräfte (mind. 50%) </v>
      </c>
      <c r="C24" s="33" t="str">
        <f>TRIM(IF(ISERROR(_xlfn.XLOOKUP(B24,Grunddaten!C$15:C$91,Grunddaten!D$15:D$91)),"",(_xlfn.XLOOKUP(B24,Grunddaten!C$15:C$91,Grunddaten!D$15:D$91))))</f>
        <v/>
      </c>
      <c r="D24" s="58"/>
      <c r="E24" s="59"/>
      <c r="F24" s="56" t="str">
        <f>IF(ISERROR(_xlfn.XLOOKUP(B24,Grunddaten!C$15:C$91,Grunddaten!N$15:N$91)),"Eingabe Spalten D&amp;E",_xlfn.XLOOKUP(B24,Grunddaten!C$15:C$91,Grunddaten!N$15:N$91))</f>
        <v>Eingabe Spalten D&amp;E</v>
      </c>
      <c r="G24" s="57" t="str">
        <f>IF(ISERROR(_xlfn.XLOOKUP(B24,Grunddaten!C$15:C$91,Grunddaten!O$15:O$91)),"Eingabe Spalten D&amp;E",_xlfn.XLOOKUP(B24,Grunddaten!C$15:C$91,Grunddaten!O$15:O$91))</f>
        <v>Eingabe Spalten D&amp;E</v>
      </c>
      <c r="H24" s="34"/>
      <c r="I24" s="34"/>
      <c r="J24" s="35"/>
    </row>
    <row r="25" spans="1:14" ht="16" customHeight="1" x14ac:dyDescent="0.55000000000000004">
      <c r="A25" s="31" t="s">
        <v>10</v>
      </c>
      <c r="B25" s="32" t="str">
        <f t="shared" si="0"/>
        <v xml:space="preserve">Physiotherapie </v>
      </c>
      <c r="C25" s="33" t="str">
        <f>TRIM(IF(ISERROR(_xlfn.XLOOKUP(B25,Grunddaten!C$15:C$91,Grunddaten!D$15:D$91)),"",(_xlfn.XLOOKUP(B25,Grunddaten!C$15:C$91,Grunddaten!D$15:D$91))))</f>
        <v/>
      </c>
      <c r="D25" s="58"/>
      <c r="E25" s="59"/>
      <c r="F25" s="56" t="str">
        <f>IF(ISERROR(_xlfn.XLOOKUP(B25,Grunddaten!C$15:C$91,Grunddaten!N$15:N$91)),"Eingabe Spalten D&amp;E",_xlfn.XLOOKUP(B25,Grunddaten!C$15:C$91,Grunddaten!N$15:N$91))</f>
        <v>Eingabe Spalten D&amp;E</v>
      </c>
      <c r="G25" s="57" t="str">
        <f>IF(ISERROR(_xlfn.XLOOKUP(B25,Grunddaten!C$15:C$91,Grunddaten!O$15:O$91)),"Eingabe Spalten D&amp;E",_xlfn.XLOOKUP(B25,Grunddaten!C$15:C$91,Grunddaten!O$15:O$91))</f>
        <v>Eingabe Spalten D&amp;E</v>
      </c>
      <c r="H25" s="34"/>
      <c r="I25" s="34"/>
      <c r="J25" s="35"/>
    </row>
    <row r="26" spans="1:14" ht="16" customHeight="1" x14ac:dyDescent="0.55000000000000004">
      <c r="A26" s="31" t="s">
        <v>11</v>
      </c>
      <c r="B26" s="32" t="str">
        <f t="shared" si="0"/>
        <v xml:space="preserve">Physikalische Therapie </v>
      </c>
      <c r="C26" s="33" t="str">
        <f>TRIM(IF(ISERROR(_xlfn.XLOOKUP(B26,Grunddaten!C$15:C$91,Grunddaten!D$15:D$91)),"",(_xlfn.XLOOKUP(B26,Grunddaten!C$15:C$91,Grunddaten!D$15:D$91))))</f>
        <v/>
      </c>
      <c r="D26" s="58"/>
      <c r="E26" s="59"/>
      <c r="F26" s="56" t="str">
        <f>IF(ISERROR(_xlfn.XLOOKUP(B26,Grunddaten!C$15:C$91,Grunddaten!N$15:N$91)),"Eingabe Spalten D&amp;E",_xlfn.XLOOKUP(B26,Grunddaten!C$15:C$91,Grunddaten!N$15:N$91))</f>
        <v>Eingabe Spalten D&amp;E</v>
      </c>
      <c r="G26" s="57" t="str">
        <f>IF(ISERROR(_xlfn.XLOOKUP(B26,Grunddaten!C$15:C$91,Grunddaten!O$15:O$91)),"Eingabe Spalten D&amp;E",_xlfn.XLOOKUP(B26,Grunddaten!C$15:C$91,Grunddaten!O$15:O$91))</f>
        <v>Eingabe Spalten D&amp;E</v>
      </c>
      <c r="H26" s="34"/>
      <c r="I26" s="34"/>
      <c r="J26" s="35"/>
    </row>
    <row r="27" spans="1:14" ht="16" customHeight="1" x14ac:dyDescent="0.55000000000000004">
      <c r="A27" s="31" t="s">
        <v>5</v>
      </c>
      <c r="B27" s="32" t="str">
        <f t="shared" si="0"/>
        <v xml:space="preserve">Sporttherapie </v>
      </c>
      <c r="C27" s="33" t="str">
        <f>TRIM(IF(ISERROR(_xlfn.XLOOKUP(B27,Grunddaten!C$15:C$91,Grunddaten!D$15:D$91)),"",(_xlfn.XLOOKUP(B27,Grunddaten!C$15:C$91,Grunddaten!D$15:D$91))))</f>
        <v/>
      </c>
      <c r="D27" s="58"/>
      <c r="E27" s="59"/>
      <c r="F27" s="56" t="str">
        <f>IF(ISERROR(_xlfn.XLOOKUP(B27,Grunddaten!C$15:C$91,Grunddaten!N$15:N$91)),"Eingabe Spalten D&amp;E",_xlfn.XLOOKUP(B27,Grunddaten!C$15:C$91,Grunddaten!N$15:N$91))</f>
        <v>Eingabe Spalten D&amp;E</v>
      </c>
      <c r="G27" s="57" t="str">
        <f>IF(ISERROR(_xlfn.XLOOKUP(B27,Grunddaten!C$15:C$91,Grunddaten!O$15:O$91)),"Eingabe Spalten D&amp;E",_xlfn.XLOOKUP(B27,Grunddaten!C$15:C$91,Grunddaten!O$15:O$91))</f>
        <v>Eingabe Spalten D&amp;E</v>
      </c>
      <c r="H27" s="36"/>
      <c r="I27" s="36"/>
      <c r="J27" s="37"/>
    </row>
    <row r="28" spans="1:14" ht="16" customHeight="1" x14ac:dyDescent="0.55000000000000004">
      <c r="A28" s="31" t="s">
        <v>6</v>
      </c>
      <c r="B28" s="32" t="str">
        <f t="shared" si="0"/>
        <v xml:space="preserve">Ergotherapie </v>
      </c>
      <c r="C28" s="33" t="str">
        <f>TRIM(IF(ISERROR(_xlfn.XLOOKUP(B28,Grunddaten!C$15:C$91,Grunddaten!D$15:D$91)),"",(_xlfn.XLOOKUP(B28,Grunddaten!C$15:C$91,Grunddaten!D$15:D$91))))</f>
        <v/>
      </c>
      <c r="D28" s="58"/>
      <c r="E28" s="59"/>
      <c r="F28" s="56" t="str">
        <f>IF(ISERROR(_xlfn.XLOOKUP(B28,Grunddaten!C$15:C$91,Grunddaten!N$15:N$91)),"Eingabe Spalten D&amp;E",_xlfn.XLOOKUP(B28,Grunddaten!C$15:C$91,Grunddaten!N$15:N$91))</f>
        <v>Eingabe Spalten D&amp;E</v>
      </c>
      <c r="G28" s="57" t="str">
        <f>IF(ISERROR(_xlfn.XLOOKUP(B28,Grunddaten!C$15:C$91,Grunddaten!O$15:O$91)),"Eingabe Spalten D&amp;E",_xlfn.XLOOKUP(B28,Grunddaten!C$15:C$91,Grunddaten!O$15:O$91))</f>
        <v>Eingabe Spalten D&amp;E</v>
      </c>
      <c r="H28" s="36"/>
      <c r="I28" s="36"/>
      <c r="J28" s="37"/>
    </row>
    <row r="29" spans="1:14" ht="16" customHeight="1" x14ac:dyDescent="0.55000000000000004">
      <c r="A29" s="31" t="s">
        <v>7</v>
      </c>
      <c r="B29" s="32" t="str">
        <f t="shared" si="0"/>
        <v xml:space="preserve">Ernährungsberatung </v>
      </c>
      <c r="C29" s="33" t="str">
        <f>TRIM(IF(ISERROR(_xlfn.XLOOKUP(B29,Grunddaten!C$15:C$91,Grunddaten!D$15:D$91)),"",(_xlfn.XLOOKUP(B29,Grunddaten!C$15:C$91,Grunddaten!D$15:D$91))))</f>
        <v/>
      </c>
      <c r="D29" s="58"/>
      <c r="E29" s="59"/>
      <c r="F29" s="56" t="str">
        <f>IF(ISERROR(_xlfn.XLOOKUP(B29,Grunddaten!C$15:C$91,Grunddaten!N$15:N$91)),"Eingabe Spalten D&amp;E",_xlfn.XLOOKUP(B29,Grunddaten!C$15:C$91,Grunddaten!N$15:N$91))</f>
        <v>Eingabe Spalten D&amp;E</v>
      </c>
      <c r="G29" s="57" t="str">
        <f>IF(ISERROR(_xlfn.XLOOKUP(B29,Grunddaten!C$15:C$91,Grunddaten!O$15:O$91)),"Eingabe Spalten D&amp;E",_xlfn.XLOOKUP(B29,Grunddaten!C$15:C$91,Grunddaten!O$15:O$91))</f>
        <v>Eingabe Spalten D&amp;E</v>
      </c>
      <c r="H29" s="34"/>
      <c r="I29" s="34"/>
      <c r="J29" s="35"/>
    </row>
    <row r="30" spans="1:14" ht="16" customHeight="1" x14ac:dyDescent="0.55000000000000004">
      <c r="A30" s="31" t="s">
        <v>206</v>
      </c>
      <c r="B30" s="32" t="str">
        <f t="shared" si="0"/>
        <v xml:space="preserve">Sozialberatung </v>
      </c>
      <c r="C30" s="33" t="str">
        <f>TRIM(IF(ISERROR(_xlfn.XLOOKUP(B30,Grunddaten!C$15:C$91,Grunddaten!D$15:D$91)),"",(_xlfn.XLOOKUP(B30,Grunddaten!C$15:C$91,Grunddaten!D$15:D$91))))</f>
        <v/>
      </c>
      <c r="D30" s="58"/>
      <c r="E30" s="59"/>
      <c r="F30" s="56" t="str">
        <f>IF(ISERROR(_xlfn.XLOOKUP(B30,Grunddaten!C$15:C$91,Grunddaten!N$15:N$91)),"Eingabe Spalten D&amp;E",_xlfn.XLOOKUP(B30,Grunddaten!C$15:C$91,Grunddaten!N$15:N$91))</f>
        <v>Eingabe Spalten D&amp;E</v>
      </c>
      <c r="G30" s="57" t="str">
        <f>IF(ISERROR(_xlfn.XLOOKUP(B30,Grunddaten!C$15:C$91,Grunddaten!O$15:O$91)),"Eingabe Spalten D&amp;E",_xlfn.XLOOKUP(B30,Grunddaten!C$15:C$91,Grunddaten!O$15:O$91))</f>
        <v>Eingabe Spalten D&amp;E</v>
      </c>
      <c r="H30" s="34"/>
      <c r="I30" s="34"/>
      <c r="J30" s="35"/>
    </row>
    <row r="31" spans="1:14" ht="16" customHeight="1" thickBot="1" x14ac:dyDescent="0.6">
      <c r="A31" s="160" t="s">
        <v>141</v>
      </c>
      <c r="B31" s="38" t="str">
        <f t="shared" si="0"/>
        <v xml:space="preserve">Logopädie (nur bei Geriatrie und Neurologie) </v>
      </c>
      <c r="C31" s="39" t="str">
        <f>TRIM(IF(ISERROR(_xlfn.XLOOKUP(B31,Grunddaten!C$15:C$91,Grunddaten!D$15:D$91)),"",(_xlfn.XLOOKUP(B31,Grunddaten!C$15:C$91,Grunddaten!D$15:D$91))))</f>
        <v/>
      </c>
      <c r="D31" s="62"/>
      <c r="E31" s="63"/>
      <c r="F31" s="64" t="str">
        <f>IF(ISERROR(IF(Grunddaten!C93=0,"",_xlfn.XLOOKUP(B31,Grunddaten!C$15:C$91,Grunddaten!N$15:N$91))),"Eingabe Spalten D&amp;E",IF(Grunddaten!C93=0,"",_xlfn.XLOOKUP(B31,Grunddaten!C$15:C$91,Grunddaten!N$15:N$91)))</f>
        <v/>
      </c>
      <c r="G31" s="65" t="str">
        <f>IF(ISERROR(IF(Grunddaten!C93=0,"",(_xlfn.XLOOKUP(B31,Grunddaten!C$15:C$91,Grunddaten!O$15:O$91)))),"Eingabe Spalten D&amp;E",IF(Grunddaten!C93=0,"",(_xlfn.XLOOKUP(B31,Grunddaten!C$15:C$91,Grunddaten!O$15:O$91))))</f>
        <v/>
      </c>
      <c r="H31" s="40"/>
      <c r="I31" s="40"/>
      <c r="J31" s="41"/>
    </row>
    <row r="33" spans="7:7" x14ac:dyDescent="0.55000000000000004">
      <c r="G33" s="24"/>
    </row>
  </sheetData>
  <sheetProtection algorithmName="SHA-512" hashValue="alCfgAd/4P7F+aQ45pHxR4WbeQLCtbBrpstOyBo1s4O40M4+Zpjiu8Fo3Knfwo3fXO3aVRz0pPxkwoarrMwGCA==" saltValue="Y/Tdx9yfxdTNwvw66TrgCw==" spinCount="100000" sheet="1"/>
  <mergeCells count="2">
    <mergeCell ref="F20:G20"/>
    <mergeCell ref="D20:E20"/>
  </mergeCells>
  <dataValidations count="1">
    <dataValidation type="list" allowBlank="1" showInputMessage="1" showErrorMessage="1" sqref="C8" xr:uid="{083B569C-C69C-4D19-A866-2EFEDA4072DB}">
      <formula1>Indikationen_ambulant</formula1>
    </dataValidation>
  </dataValidations>
  <pageMargins left="0.70866141732283472" right="0.70866141732283472" top="0.74803149606299213" bottom="0.74803149606299213" header="0.31496062992125984" footer="0.31496062992125984"/>
  <pageSetup paperSize="9" scale="66" orientation="landscape" r:id="rId1"/>
  <headerFooter scaleWithDoc="0" alignWithMargins="0"/>
  <ignoredErrors>
    <ignoredError sqref="B21:B30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00000000-000E-0000-0100-000004000000}">
            <xm:f>Grunddaten!C93=1</xm:f>
            <x14:dxf>
              <fill>
                <patternFill>
                  <bgColor rgb="FFFFFF00"/>
                </patternFill>
              </fill>
            </x14:dxf>
          </x14:cfRule>
          <x14:cfRule type="expression" priority="14" id="{00000000-000E-0000-0100-000003000000}">
            <xm:f>Grunddaten!C93&lt;&gt;1</xm:f>
            <x14:dxf>
              <fill>
                <patternFill>
                  <bgColor theme="0" tint="-0.14996795556505021"/>
                </patternFill>
              </fill>
            </x14:dxf>
          </x14:cfRule>
          <xm:sqref>D31</xm:sqref>
        </x14:conditionalFormatting>
        <x14:conditionalFormatting xmlns:xm="http://schemas.microsoft.com/office/excel/2006/main">
          <x14:cfRule type="expression" priority="15" id="{6B656AEB-E44C-4FFF-A980-939D750DD1F4}">
            <xm:f>Grunddaten!$C$93&lt;&gt;1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6" id="{0615307C-FCF0-4BA3-B852-B8B5B5CC4C1F}">
            <xm:f>Grunddaten!$C$93=1</xm:f>
            <x14:dxf>
              <fill>
                <patternFill>
                  <bgColor rgb="FFFFFF00"/>
                </patternFill>
              </fill>
            </x14:dxf>
          </x14:cfRule>
          <xm:sqref>E31</xm:sqref>
        </x14:conditionalFormatting>
        <x14:conditionalFormatting xmlns:xm="http://schemas.microsoft.com/office/excel/2006/main">
          <x14:cfRule type="expression" priority="1" id="{9CDB66B5-71B6-404C-94D6-2DC206B3A981}">
            <xm:f>Grunddaten!$C$93&lt;&gt;1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2" id="{BCB5CB76-28E5-4C26-BB67-177925D19851}">
            <xm:f>Grunddaten!$C$93=1</xm:f>
            <x14:dxf>
              <fill>
                <patternFill>
                  <bgColor rgb="FFFFFF00"/>
                </patternFill>
              </fill>
            </x14:dxf>
          </x14:cfRule>
          <xm:sqref>H31:J31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custom" allowBlank="1" showInputMessage="1" showErrorMessage="1" xr:uid="{120AA993-571A-4766-8434-9661E33C05C6}">
          <x14:formula1>
            <xm:f>Grunddaten!C93=1</xm:f>
          </x14:formula1>
          <xm:sqref>D31</xm:sqref>
        </x14:dataValidation>
        <x14:dataValidation type="custom" allowBlank="1" showInputMessage="1" showErrorMessage="1" xr:uid="{17AE14D6-2B49-48AC-9B11-4CD1B29971B6}">
          <x14:formula1>
            <xm:f>Grunddaten!C93=1</xm:f>
          </x14:formula1>
          <xm:sqref>E31</xm:sqref>
        </x14:dataValidation>
        <x14:dataValidation type="custom" allowBlank="1" showInputMessage="1" showErrorMessage="1" xr:uid="{E94C4C79-5967-417E-95EB-3A8FD5A4DE7B}">
          <x14:formula1>
            <xm:f>Grunddaten!C93=1</xm:f>
          </x14:formula1>
          <xm:sqref>H31</xm:sqref>
        </x14:dataValidation>
        <x14:dataValidation type="custom" allowBlank="1" showInputMessage="1" showErrorMessage="1" xr:uid="{9D0338C9-2306-4ED8-BD1B-7C89AFE71970}">
          <x14:formula1>
            <xm:f>Grunddaten!C93=1</xm:f>
          </x14:formula1>
          <xm:sqref>I31</xm:sqref>
        </x14:dataValidation>
        <x14:dataValidation type="custom" allowBlank="1" showInputMessage="1" showErrorMessage="1" xr:uid="{4FA559F9-0950-4B29-B258-A3CA37C00F1A}">
          <x14:formula1>
            <xm:f>Grunddaten!C93=1</xm:f>
          </x14:formula1>
          <xm:sqref>J31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0"/>
  <dimension ref="A1:N35"/>
  <sheetViews>
    <sheetView zoomScale="80" zoomScaleNormal="80" zoomScaleSheetLayoutView="90" workbookViewId="0">
      <selection activeCell="C20" sqref="C20"/>
    </sheetView>
  </sheetViews>
  <sheetFormatPr baseColWidth="10" defaultColWidth="8.81640625" defaultRowHeight="18" x14ac:dyDescent="0.55000000000000004"/>
  <cols>
    <col min="1" max="1" width="48.36328125" style="1" customWidth="1"/>
    <col min="2" max="2" width="0.36328125" style="1" customWidth="1"/>
    <col min="3" max="3" width="33.1796875" style="10" customWidth="1"/>
    <col min="4" max="4" width="17.1796875" style="10" bestFit="1" customWidth="1"/>
    <col min="5" max="5" width="17.1796875" style="10" customWidth="1"/>
    <col min="6" max="7" width="22.81640625" style="1" customWidth="1"/>
    <col min="8" max="8" width="29.1796875" style="1" customWidth="1"/>
    <col min="9" max="9" width="23.1796875" style="1" customWidth="1"/>
    <col min="10" max="10" width="22.1796875" style="1" customWidth="1"/>
    <col min="11" max="16384" width="8.81640625" style="1"/>
  </cols>
  <sheetData>
    <row r="1" spans="1:13" ht="9.75" customHeight="1" x14ac:dyDescent="0.55000000000000004">
      <c r="C1" s="1"/>
      <c r="D1" s="1"/>
      <c r="E1" s="1"/>
      <c r="J1" s="2"/>
      <c r="K1" s="2"/>
    </row>
    <row r="2" spans="1:13" ht="19.5" customHeight="1" x14ac:dyDescent="0.55000000000000004">
      <c r="A2" s="11" t="s">
        <v>13</v>
      </c>
      <c r="B2" s="11"/>
      <c r="C2" s="12"/>
      <c r="D2" s="1"/>
      <c r="E2" s="1"/>
      <c r="G2" s="2"/>
      <c r="J2" s="2"/>
      <c r="K2" s="2"/>
    </row>
    <row r="3" spans="1:13" ht="6" customHeight="1" x14ac:dyDescent="0.55000000000000004">
      <c r="A3" s="2"/>
      <c r="B3" s="2"/>
      <c r="C3" s="2"/>
      <c r="D3" s="1"/>
      <c r="E3" s="1"/>
      <c r="G3" s="2"/>
      <c r="H3" s="2"/>
      <c r="I3" s="2"/>
      <c r="J3" s="2"/>
      <c r="K3" s="2"/>
    </row>
    <row r="4" spans="1:13" ht="19.5" customHeight="1" x14ac:dyDescent="0.55000000000000004">
      <c r="A4" s="13" t="s">
        <v>14</v>
      </c>
      <c r="B4" s="14"/>
      <c r="C4" s="12"/>
      <c r="D4" s="1"/>
      <c r="E4" s="1"/>
      <c r="G4" s="2"/>
      <c r="H4" s="2"/>
      <c r="I4" s="2"/>
      <c r="J4" s="2"/>
      <c r="K4" s="2"/>
    </row>
    <row r="5" spans="1:13" ht="6" customHeight="1" x14ac:dyDescent="0.55000000000000004">
      <c r="A5" s="3"/>
      <c r="B5" s="2"/>
      <c r="C5" s="2"/>
      <c r="D5" s="1"/>
      <c r="E5" s="1"/>
      <c r="G5" s="2"/>
      <c r="H5" s="2"/>
      <c r="I5" s="2"/>
      <c r="J5" s="2"/>
      <c r="K5" s="2"/>
    </row>
    <row r="6" spans="1:13" ht="19.5" customHeight="1" x14ac:dyDescent="0.55000000000000004">
      <c r="A6" s="13" t="s">
        <v>15</v>
      </c>
      <c r="B6" s="14"/>
      <c r="C6" s="12"/>
      <c r="D6" s="1"/>
      <c r="E6" s="1"/>
      <c r="G6" s="2"/>
      <c r="H6" s="2"/>
      <c r="I6" s="2"/>
      <c r="J6" s="2"/>
      <c r="K6" s="2"/>
    </row>
    <row r="7" spans="1:13" ht="6" customHeight="1" x14ac:dyDescent="0.55000000000000004">
      <c r="A7" s="3"/>
      <c r="B7" s="2"/>
      <c r="C7" s="2"/>
      <c r="D7" s="1"/>
      <c r="E7" s="1"/>
      <c r="G7" s="2"/>
      <c r="H7" s="2"/>
      <c r="I7" s="2"/>
      <c r="J7" s="2"/>
      <c r="K7" s="2"/>
    </row>
    <row r="8" spans="1:13" ht="19.5" customHeight="1" x14ac:dyDescent="0.55000000000000004">
      <c r="A8" s="15" t="s">
        <v>16</v>
      </c>
      <c r="B8" s="16"/>
      <c r="C8" s="12"/>
      <c r="D8" s="1"/>
      <c r="E8" s="1"/>
      <c r="G8" s="2"/>
      <c r="H8" s="2"/>
      <c r="I8" s="2"/>
      <c r="J8" s="2"/>
      <c r="K8" s="2"/>
      <c r="M8" s="82"/>
    </row>
    <row r="9" spans="1:13" ht="6" customHeight="1" x14ac:dyDescent="0.55000000000000004">
      <c r="A9" s="4"/>
      <c r="B9" s="5"/>
      <c r="C9" s="1"/>
      <c r="D9" s="1"/>
      <c r="E9" s="1"/>
      <c r="G9" s="2"/>
      <c r="H9" s="2"/>
      <c r="I9" s="2"/>
      <c r="J9" s="2"/>
      <c r="K9" s="2"/>
    </row>
    <row r="10" spans="1:13" ht="19.5" customHeight="1" x14ac:dyDescent="0.55000000000000004">
      <c r="A10" s="17" t="s">
        <v>153</v>
      </c>
      <c r="B10" s="16"/>
      <c r="C10" s="153"/>
      <c r="D10" s="1"/>
      <c r="E10" s="1"/>
      <c r="G10" s="2"/>
      <c r="H10" s="2"/>
      <c r="I10" s="2"/>
      <c r="J10" s="2"/>
      <c r="K10" s="2"/>
      <c r="M10" s="82"/>
    </row>
    <row r="11" spans="1:13" ht="6" customHeight="1" x14ac:dyDescent="0.55000000000000004">
      <c r="A11" s="4"/>
      <c r="B11" s="5"/>
      <c r="C11" s="1"/>
      <c r="D11" s="1"/>
      <c r="E11" s="1"/>
      <c r="G11" s="2"/>
      <c r="H11" s="2"/>
      <c r="I11" s="2"/>
      <c r="J11" s="2"/>
      <c r="K11" s="2"/>
    </row>
    <row r="12" spans="1:13" ht="36" x14ac:dyDescent="0.55000000000000004">
      <c r="A12" s="17" t="s">
        <v>154</v>
      </c>
      <c r="B12" s="18"/>
      <c r="C12" s="12"/>
      <c r="D12" s="1"/>
      <c r="E12" s="1"/>
      <c r="G12" s="2"/>
      <c r="H12" s="2"/>
      <c r="I12" s="2"/>
      <c r="J12" s="2"/>
      <c r="K12" s="2"/>
    </row>
    <row r="13" spans="1:13" ht="6" customHeight="1" x14ac:dyDescent="0.55000000000000004">
      <c r="A13" s="4"/>
      <c r="B13" s="5"/>
      <c r="C13" s="1"/>
      <c r="D13" s="1"/>
      <c r="E13" s="1"/>
      <c r="G13" s="2"/>
      <c r="H13" s="2"/>
      <c r="I13" s="2"/>
      <c r="J13" s="2"/>
      <c r="K13" s="2"/>
    </row>
    <row r="14" spans="1:13" ht="19.5" customHeight="1" x14ac:dyDescent="0.55000000000000004">
      <c r="A14" s="17" t="s">
        <v>77</v>
      </c>
      <c r="B14" s="18"/>
      <c r="C14" s="12"/>
      <c r="D14" s="1"/>
      <c r="E14" s="1"/>
      <c r="G14" s="2"/>
      <c r="H14" s="2"/>
      <c r="I14" s="2"/>
      <c r="J14" s="2"/>
      <c r="K14" s="2"/>
    </row>
    <row r="15" spans="1:13" ht="6" customHeight="1" x14ac:dyDescent="0.55000000000000004">
      <c r="A15" s="6"/>
      <c r="B15" s="6"/>
      <c r="C15" s="1"/>
      <c r="D15" s="1"/>
      <c r="E15" s="1"/>
      <c r="G15" s="2"/>
      <c r="H15" s="2"/>
      <c r="I15" s="2"/>
      <c r="J15" s="2"/>
      <c r="K15" s="2"/>
    </row>
    <row r="16" spans="1:13" ht="19.5" customHeight="1" x14ac:dyDescent="0.55000000000000004">
      <c r="A16" s="13" t="s">
        <v>21</v>
      </c>
      <c r="B16" s="19"/>
      <c r="C16" s="20"/>
      <c r="D16" s="1"/>
      <c r="E16" s="1"/>
      <c r="I16" s="2"/>
      <c r="J16" s="2"/>
      <c r="K16" s="2"/>
    </row>
    <row r="17" spans="1:14" ht="6" customHeight="1" x14ac:dyDescent="0.55000000000000004">
      <c r="A17" s="6"/>
      <c r="B17" s="6"/>
      <c r="C17" s="1"/>
      <c r="D17" s="1"/>
      <c r="E17" s="1"/>
      <c r="F17" s="7"/>
      <c r="G17" s="2"/>
      <c r="H17" s="2"/>
      <c r="I17" s="2"/>
      <c r="J17" s="2"/>
      <c r="K17" s="2"/>
    </row>
    <row r="18" spans="1:14" ht="19.5" customHeight="1" x14ac:dyDescent="0.55000000000000004">
      <c r="A18" s="13" t="s">
        <v>18</v>
      </c>
      <c r="B18" s="8"/>
      <c r="C18" s="2" t="s">
        <v>19</v>
      </c>
      <c r="D18" s="21"/>
      <c r="E18" s="2" t="s">
        <v>20</v>
      </c>
      <c r="F18" s="22"/>
      <c r="I18" s="2"/>
    </row>
    <row r="19" spans="1:14" ht="18.5" thickBot="1" x14ac:dyDescent="0.6">
      <c r="A19" s="6"/>
      <c r="B19" s="6"/>
      <c r="C19" s="1"/>
      <c r="D19" s="1"/>
      <c r="E19" s="1"/>
      <c r="G19" s="2"/>
      <c r="H19" s="2"/>
      <c r="I19" s="2"/>
      <c r="J19" s="2"/>
      <c r="K19" s="9"/>
      <c r="L19" s="9"/>
      <c r="M19" s="9"/>
      <c r="N19" s="9"/>
    </row>
    <row r="20" spans="1:14" ht="92.5" customHeight="1" x14ac:dyDescent="0.55000000000000004">
      <c r="A20" s="83" t="s">
        <v>0</v>
      </c>
      <c r="B20" s="84"/>
      <c r="C20" s="84" t="s">
        <v>1</v>
      </c>
      <c r="D20" s="168" t="s">
        <v>129</v>
      </c>
      <c r="E20" s="168"/>
      <c r="F20" s="168" t="s">
        <v>78</v>
      </c>
      <c r="G20" s="168"/>
      <c r="H20" s="85" t="s">
        <v>158</v>
      </c>
      <c r="I20" s="85" t="s">
        <v>9</v>
      </c>
      <c r="J20" s="86" t="s">
        <v>198</v>
      </c>
    </row>
    <row r="21" spans="1:14" ht="16" customHeight="1" x14ac:dyDescent="0.55000000000000004">
      <c r="A21" s="31" t="s">
        <v>2</v>
      </c>
      <c r="B21" s="32" t="str">
        <f>A21&amp;" "&amp;C$8</f>
        <v xml:space="preserve">Ärztlicher Bereich </v>
      </c>
      <c r="C21" s="33" t="str">
        <f>TRIM(IF(ISERROR(_xlfn.XLOOKUP(B21,Grunddaten!C$125:C$256,Grunddaten!D$125:D$256)),"",(_xlfn.XLOOKUP(B21,Grunddaten!C$125:C$256,Grunddaten!D$125:D$256))))</f>
        <v/>
      </c>
      <c r="D21" s="58"/>
      <c r="E21" s="59"/>
      <c r="F21" s="56" t="str">
        <f>IF(ISERROR(_xlfn.XLOOKUP(B21,Grunddaten!C$125:C$256,Grunddaten!N$125:N$256)),"Eingabe Spalten D&amp;E",(_xlfn.XLOOKUP(B21,Grunddaten!C$125:C$256,Grunddaten!N$125:N$256)))</f>
        <v>Eingabe Spalten D&amp;E</v>
      </c>
      <c r="G21" s="57" t="str">
        <f>IF(ISERROR(_xlfn.XLOOKUP(B21,Grunddaten!C$125:C$256,Grunddaten!O$125:O$256)),"Eingabe Spalten D&amp;E",_xlfn.XLOOKUP(B21,Grunddaten!C$125:C$256,Grunddaten!O$125:O$256))</f>
        <v>Eingabe Spalten D&amp;E</v>
      </c>
      <c r="H21" s="42"/>
      <c r="I21" s="42"/>
      <c r="J21" s="43"/>
    </row>
    <row r="22" spans="1:14" ht="16" customHeight="1" x14ac:dyDescent="0.55000000000000004">
      <c r="A22" s="31" t="s">
        <v>3</v>
      </c>
      <c r="B22" s="32" t="str">
        <f t="shared" ref="B22:B32" si="0">A22&amp;" "&amp;C$8</f>
        <v xml:space="preserve">Psychologischer Bereich </v>
      </c>
      <c r="C22" s="33" t="str">
        <f>TRIM(IF(ISERROR(_xlfn.XLOOKUP(B22,Grunddaten!C$125:C$256,Grunddaten!D$125:D$256)),"",(_xlfn.XLOOKUP(B22,Grunddaten!C$125:C$256,Grunddaten!D$125:D$256))))</f>
        <v/>
      </c>
      <c r="D22" s="58"/>
      <c r="E22" s="59"/>
      <c r="F22" s="56" t="str">
        <f>IF(ISERROR(_xlfn.XLOOKUP(B22,Grunddaten!C$125:C$256,Grunddaten!N$125:N$256)),"Eingabe Spalten D&amp;E",(_xlfn.XLOOKUP(B22,Grunddaten!C$125:C$256,Grunddaten!N$125:N$256)))</f>
        <v>Eingabe Spalten D&amp;E</v>
      </c>
      <c r="G22" s="57" t="str">
        <f>IF(ISERROR(_xlfn.XLOOKUP(B22,Grunddaten!C$125:C$256,Grunddaten!O$125:O$256)),"Eingabe Spalten D&amp;E",_xlfn.XLOOKUP(B22,Grunddaten!C$125:C$256,Grunddaten!O$125:O$256))</f>
        <v>Eingabe Spalten D&amp;E</v>
      </c>
      <c r="H22" s="42"/>
      <c r="I22" s="42"/>
      <c r="J22" s="43"/>
    </row>
    <row r="23" spans="1:14" ht="16" customHeight="1" x14ac:dyDescent="0.55000000000000004">
      <c r="A23" s="31" t="s">
        <v>4</v>
      </c>
      <c r="B23" s="32" t="str">
        <f t="shared" si="0"/>
        <v xml:space="preserve">Pflege </v>
      </c>
      <c r="C23" s="33" t="str">
        <f>TRIM(IF(ISERROR(_xlfn.XLOOKUP(B23,Grunddaten!C$125:C$256,Grunddaten!D$125:D$256)),"",(_xlfn.XLOOKUP(B23,Grunddaten!C$125:C$256,Grunddaten!D$125:D$256))))</f>
        <v/>
      </c>
      <c r="D23" s="58"/>
      <c r="E23" s="59"/>
      <c r="F23" s="56" t="str">
        <f>IF(ISERROR(_xlfn.XLOOKUP(B23,Grunddaten!C$125:C$256,Grunddaten!N$125:N$256)),"Eingabe Spalten D&amp;E",(_xlfn.XLOOKUP(B23,Grunddaten!C$125:C$256,Grunddaten!N$125:N$256)))</f>
        <v>Eingabe Spalten D&amp;E</v>
      </c>
      <c r="G23" s="57" t="str">
        <f>IF(ISERROR(_xlfn.XLOOKUP(B23,Grunddaten!C$125:C$256,Grunddaten!O$125:O$256)),"Eingabe Spalten D&amp;E",_xlfn.XLOOKUP(B23,Grunddaten!C$125:C$256,Grunddaten!O$125:O$256))</f>
        <v>Eingabe Spalten D&amp;E</v>
      </c>
      <c r="H23" s="42"/>
      <c r="I23" s="42"/>
      <c r="J23" s="43"/>
    </row>
    <row r="24" spans="1:14" ht="16" customHeight="1" x14ac:dyDescent="0.55000000000000004">
      <c r="A24" s="89" t="s">
        <v>143</v>
      </c>
      <c r="B24" s="32" t="str">
        <f t="shared" si="0"/>
        <v xml:space="preserve">­ davon examinierte Pflegekräfte (2/3 Regelung) </v>
      </c>
      <c r="C24" s="33" t="str">
        <f>TRIM(IF(ISERROR(_xlfn.XLOOKUP(B24,Grunddaten!C$125:C$256,Grunddaten!D$125:D$256)),"",(_xlfn.XLOOKUP(B24,Grunddaten!C$125:C$256,Grunddaten!D$125:D$256))))</f>
        <v/>
      </c>
      <c r="D24" s="58"/>
      <c r="E24" s="59"/>
      <c r="F24" s="56" t="str">
        <f>IF(ISERROR(_xlfn.XLOOKUP(B24,Grunddaten!C$125:C$256,Grunddaten!N$125:N$256)),"Eingabe Spalten D&amp;E",(_xlfn.XLOOKUP(B24,Grunddaten!C$125:C$256,Grunddaten!N$125:N$256)))</f>
        <v>Eingabe Spalten D&amp;E</v>
      </c>
      <c r="G24" s="57" t="str">
        <f>IF(ISERROR(_xlfn.XLOOKUP(B24,Grunddaten!C$125:C$256,Grunddaten!O$125:O$256)),"Eingabe Spalten D&amp;E",_xlfn.XLOOKUP(B24,Grunddaten!C$125:C$256,Grunddaten!O$125:O$256))</f>
        <v>Eingabe Spalten D&amp;E</v>
      </c>
      <c r="H24" s="42"/>
      <c r="I24" s="42"/>
      <c r="J24" s="43"/>
    </row>
    <row r="25" spans="1:14" ht="16" customHeight="1" x14ac:dyDescent="0.55000000000000004">
      <c r="A25" s="31" t="s">
        <v>10</v>
      </c>
      <c r="B25" s="32" t="str">
        <f t="shared" si="0"/>
        <v xml:space="preserve">Physiotherapie </v>
      </c>
      <c r="C25" s="33" t="str">
        <f>TRIM(IF(ISERROR(_xlfn.XLOOKUP(B25,Grunddaten!C$125:C$256,Grunddaten!D$125:D$256)),"",(_xlfn.XLOOKUP(B25,Grunddaten!C$125:C$256,Grunddaten!D$125:D$256))))</f>
        <v/>
      </c>
      <c r="D25" s="58"/>
      <c r="E25" s="59"/>
      <c r="F25" s="56" t="str">
        <f>IF(ISERROR(_xlfn.XLOOKUP(B25,Grunddaten!C$125:C$256,Grunddaten!N$125:N$256)),"Eingabe Spalten D&amp;E",(_xlfn.XLOOKUP(B25,Grunddaten!C$125:C$256,Grunddaten!N$125:N$256)))</f>
        <v>Eingabe Spalten D&amp;E</v>
      </c>
      <c r="G25" s="57" t="str">
        <f>IF(ISERROR(_xlfn.XLOOKUP(B25,Grunddaten!C$125:C$256,Grunddaten!O$125:O$256)),"Eingabe Spalten D&amp;E",_xlfn.XLOOKUP(B25,Grunddaten!C$125:C$256,Grunddaten!O$125:O$256))</f>
        <v>Eingabe Spalten D&amp;E</v>
      </c>
      <c r="H25" s="42"/>
      <c r="I25" s="42"/>
      <c r="J25" s="43"/>
    </row>
    <row r="26" spans="1:14" ht="16" customHeight="1" x14ac:dyDescent="0.55000000000000004">
      <c r="A26" s="31" t="s">
        <v>11</v>
      </c>
      <c r="B26" s="32" t="str">
        <f t="shared" si="0"/>
        <v xml:space="preserve">Physikalische Therapie </v>
      </c>
      <c r="C26" s="33" t="str">
        <f>TRIM(IF(ISERROR(_xlfn.XLOOKUP(B26,Grunddaten!C$125:C$256,Grunddaten!D$125:D$256)),"",(_xlfn.XLOOKUP(B26,Grunddaten!C$125:C$256,Grunddaten!D$125:D$256))))</f>
        <v/>
      </c>
      <c r="D26" s="58"/>
      <c r="E26" s="59"/>
      <c r="F26" s="56" t="str">
        <f>IF(ISERROR(_xlfn.XLOOKUP(B26,Grunddaten!C$125:C$256,Grunddaten!N$125:N$256)),"Eingabe Spalten D&amp;E",(_xlfn.XLOOKUP(B26,Grunddaten!C$125:C$256,Grunddaten!N$125:N$256)))</f>
        <v>Eingabe Spalten D&amp;E</v>
      </c>
      <c r="G26" s="57" t="str">
        <f>IF(ISERROR(_xlfn.XLOOKUP(B26,Grunddaten!C$125:C$256,Grunddaten!O$125:O$256)),"Eingabe Spalten D&amp;E",_xlfn.XLOOKUP(B26,Grunddaten!C$125:C$256,Grunddaten!O$125:O$256))</f>
        <v>Eingabe Spalten D&amp;E</v>
      </c>
      <c r="H26" s="42"/>
      <c r="I26" s="42"/>
      <c r="J26" s="43"/>
    </row>
    <row r="27" spans="1:14" ht="16" customHeight="1" x14ac:dyDescent="0.55000000000000004">
      <c r="A27" s="31" t="s">
        <v>5</v>
      </c>
      <c r="B27" s="32" t="str">
        <f t="shared" si="0"/>
        <v xml:space="preserve">Sporttherapie </v>
      </c>
      <c r="C27" s="33" t="str">
        <f>TRIM(IF(ISERROR(_xlfn.XLOOKUP(B27,Grunddaten!C$125:C$256,Grunddaten!D$125:D$256)),"",(_xlfn.XLOOKUP(B27,Grunddaten!C$125:C$256,Grunddaten!D$125:D$256))))</f>
        <v/>
      </c>
      <c r="D27" s="58"/>
      <c r="E27" s="59"/>
      <c r="F27" s="56" t="str">
        <f>IF(ISERROR(_xlfn.XLOOKUP(B27,Grunddaten!C$125:C$256,Grunddaten!N$125:N$256)),"Eingabe Spalten D&amp;E",(_xlfn.XLOOKUP(B27,Grunddaten!C$125:C$256,Grunddaten!N$125:N$256)))</f>
        <v>Eingabe Spalten D&amp;E</v>
      </c>
      <c r="G27" s="57" t="str">
        <f>IF(ISERROR(_xlfn.XLOOKUP(B27,Grunddaten!C$125:C$256,Grunddaten!O$125:O$256)),"Eingabe Spalten D&amp;E",_xlfn.XLOOKUP(B27,Grunddaten!C$125:C$256,Grunddaten!O$125:O$256))</f>
        <v>Eingabe Spalten D&amp;E</v>
      </c>
      <c r="H27" s="44"/>
      <c r="I27" s="44"/>
      <c r="J27" s="45"/>
    </row>
    <row r="28" spans="1:14" ht="16" customHeight="1" x14ac:dyDescent="0.55000000000000004">
      <c r="A28" s="31" t="s">
        <v>6</v>
      </c>
      <c r="B28" s="32" t="str">
        <f t="shared" si="0"/>
        <v xml:space="preserve">Ergotherapie </v>
      </c>
      <c r="C28" s="33" t="str">
        <f>TRIM(IF(ISERROR(_xlfn.XLOOKUP(B28,Grunddaten!C$125:C$256,Grunddaten!D$125:D$256)),"",(_xlfn.XLOOKUP(B28,Grunddaten!C$125:C$256,Grunddaten!D$125:D$256))))</f>
        <v/>
      </c>
      <c r="D28" s="58"/>
      <c r="E28" s="59"/>
      <c r="F28" s="56" t="str">
        <f>IF(ISERROR(_xlfn.XLOOKUP(B28,Grunddaten!C$125:C$256,Grunddaten!N$125:N$256)),"Eingabe Spalten D&amp;E",(_xlfn.XLOOKUP(B28,Grunddaten!C$125:C$256,Grunddaten!N$125:N$256)))</f>
        <v>Eingabe Spalten D&amp;E</v>
      </c>
      <c r="G28" s="57" t="str">
        <f>IF(ISERROR(_xlfn.XLOOKUP(B28,Grunddaten!C$125:C$256,Grunddaten!O$125:O$256)),"Eingabe Spalten D&amp;E",_xlfn.XLOOKUP(B28,Grunddaten!C$125:C$256,Grunddaten!O$125:O$256))</f>
        <v>Eingabe Spalten D&amp;E</v>
      </c>
      <c r="H28" s="44"/>
      <c r="I28" s="44"/>
      <c r="J28" s="45"/>
    </row>
    <row r="29" spans="1:14" ht="16" customHeight="1" x14ac:dyDescent="0.55000000000000004">
      <c r="A29" s="31" t="s">
        <v>7</v>
      </c>
      <c r="B29" s="32" t="str">
        <f t="shared" si="0"/>
        <v xml:space="preserve">Ernährungsberatung </v>
      </c>
      <c r="C29" s="33" t="str">
        <f>TRIM(IF(ISERROR(_xlfn.XLOOKUP(B29,Grunddaten!C$125:C$256,Grunddaten!D$125:D$256)),"",(_xlfn.XLOOKUP(B29,Grunddaten!C$125:C$256,Grunddaten!D$125:D$256))))</f>
        <v/>
      </c>
      <c r="D29" s="58"/>
      <c r="E29" s="59"/>
      <c r="F29" s="56" t="str">
        <f>IF(ISERROR(_xlfn.XLOOKUP(B29,Grunddaten!C$125:C$256,Grunddaten!N$125:N$256)),"Eingabe Spalten D&amp;E",(_xlfn.XLOOKUP(B29,Grunddaten!C$125:C$256,Grunddaten!N$125:N$256)))</f>
        <v>Eingabe Spalten D&amp;E</v>
      </c>
      <c r="G29" s="57" t="str">
        <f>IF(ISERROR(_xlfn.XLOOKUP(B29,Grunddaten!C$125:C$256,Grunddaten!O$125:O$256)),"Eingabe Spalten D&amp;E",_xlfn.XLOOKUP(B29,Grunddaten!C$125:C$256,Grunddaten!O$125:O$256))</f>
        <v>Eingabe Spalten D&amp;E</v>
      </c>
      <c r="H29" s="42"/>
      <c r="I29" s="42"/>
      <c r="J29" s="43"/>
    </row>
    <row r="30" spans="1:14" ht="16" customHeight="1" x14ac:dyDescent="0.55000000000000004">
      <c r="A30" s="31" t="s">
        <v>206</v>
      </c>
      <c r="B30" s="32" t="str">
        <f t="shared" si="0"/>
        <v xml:space="preserve">Sozialberatung </v>
      </c>
      <c r="C30" s="33" t="str">
        <f>TRIM(IF(ISERROR(_xlfn.XLOOKUP(B30,Grunddaten!C$125:C$256,Grunddaten!D$125:D$256)),"",(_xlfn.XLOOKUP(B30,Grunddaten!C$125:C$256,Grunddaten!D$125:D$256))))</f>
        <v/>
      </c>
      <c r="D30" s="58"/>
      <c r="E30" s="59"/>
      <c r="F30" s="56" t="str">
        <f>IF(ISERROR(_xlfn.XLOOKUP(B30,Grunddaten!C$125:C$256,Grunddaten!N$125:N$256)),"Eingabe Spalten D&amp;E",(_xlfn.XLOOKUP(B30,Grunddaten!C$125:C$256,Grunddaten!N$125:N$256)))</f>
        <v>Eingabe Spalten D&amp;E</v>
      </c>
      <c r="G30" s="57" t="str">
        <f>IF(ISERROR(_xlfn.XLOOKUP(B30,Grunddaten!C$125:C$256,Grunddaten!O$125:O$256)),"Eingabe Spalten D&amp;E",_xlfn.XLOOKUP(B30,Grunddaten!C$125:C$256,Grunddaten!O$125:O$256))</f>
        <v>Eingabe Spalten D&amp;E</v>
      </c>
      <c r="H30" s="42"/>
      <c r="I30" s="42"/>
      <c r="J30" s="43"/>
    </row>
    <row r="31" spans="1:14" ht="16" customHeight="1" x14ac:dyDescent="0.55000000000000004">
      <c r="A31" s="31" t="s">
        <v>207</v>
      </c>
      <c r="B31" s="32" t="str">
        <f>A31&amp;" "&amp;C$8</f>
        <v xml:space="preserve">Logopädie* </v>
      </c>
      <c r="C31" s="46" t="str">
        <f>TRIM(IF(ISERROR(_xlfn.XLOOKUP(B31,Grunddaten!C$125:C$256,Grunddaten!D$125:D$256)),"",(_xlfn.XLOOKUP(B31,Grunddaten!C$125:C$256,Grunddaten!D$125:D$256))))</f>
        <v/>
      </c>
      <c r="D31" s="80"/>
      <c r="E31" s="81"/>
      <c r="F31" s="91" t="str">
        <f>IF(ISERROR(IF(Grunddaten!C270=0,"",_xlfn.XLOOKUP(B31,Grunddaten!C$125:C$256,Grunddaten!N$125:N$256))),"Eingabe Spalten D&amp;E",IF(Grunddaten!C270=0,"",_xlfn.XLOOKUP(B31,Grunddaten!C$125:C$256,Grunddaten!N$125:N$256)))</f>
        <v/>
      </c>
      <c r="G31" s="92" t="str">
        <f>IF(ISERROR(IF(Grunddaten!C270=0,"",_xlfn.XLOOKUP(B31,Grunddaten!C$125:C$256,Grunddaten!O$125:O$256))),"Eingabe Spalten D&amp;E",IF(Grunddaten!C270=0,"",_xlfn.XLOOKUP(B31,Grunddaten!C$125:C$256,Grunddaten!O$125:O$256)))</f>
        <v/>
      </c>
      <c r="H31" s="47"/>
      <c r="I31" s="47"/>
      <c r="J31" s="48"/>
    </row>
    <row r="32" spans="1:14" ht="16" customHeight="1" thickBot="1" x14ac:dyDescent="0.6">
      <c r="A32" s="90" t="s">
        <v>209</v>
      </c>
      <c r="B32" s="49" t="str">
        <f t="shared" si="0"/>
        <v xml:space="preserve">Bereich Erziehung** </v>
      </c>
      <c r="C32" s="50" t="str">
        <f>TRIM(IF(ISERROR(_xlfn.XLOOKUP(B32,Grunddaten!C$125:C$256,Grunddaten!D$125:D$256)),"",(_xlfn.XLOOKUP(B32,Grunddaten!C$125:C$256,Grunddaten!D$125:D$256))))</f>
        <v/>
      </c>
      <c r="D32" s="78"/>
      <c r="E32" s="79"/>
      <c r="F32" s="93" t="str">
        <f>IF(ISERROR(IF(Grunddaten!C272=0,"",_xlfn.XLOOKUP(B32,Grunddaten!C$125:C$256,Grunddaten!N$125:N$256))),"Eingabe Spalten D&amp;E",IF(Grunddaten!C272=0,"",_xlfn.XLOOKUP(B32,Grunddaten!C$125:C$256,Grunddaten!N$125:N$256)))</f>
        <v/>
      </c>
      <c r="G32" s="94" t="str">
        <f>IF(ISERROR(IF(Grunddaten!C272=0,"",_xlfn.XLOOKUP(B32,Grunddaten!C$125:C$256,Grunddaten!O$125:O$256))),"Eingabe Spalten D&amp;E",IF(Grunddaten!C272=0,"",_xlfn.XLOOKUP(B32,Grunddaten!C$125:C$256,Grunddaten!O$125:O$256)))</f>
        <v/>
      </c>
      <c r="H32" s="51"/>
      <c r="I32" s="51"/>
      <c r="J32" s="52"/>
    </row>
    <row r="34" spans="1:1" x14ac:dyDescent="0.55000000000000004">
      <c r="A34" s="66" t="s">
        <v>208</v>
      </c>
    </row>
    <row r="35" spans="1:1" x14ac:dyDescent="0.55000000000000004">
      <c r="A35" s="66" t="s">
        <v>210</v>
      </c>
    </row>
  </sheetData>
  <sheetProtection algorithmName="SHA-512" hashValue="fj4EHIDSmVFdwCFH5CTUPzwWb87KBSt6TU/c7ZTI7UPSKvU1YuhRsLcP2qJDfwlRDPAJNYER3iY295jV4gGLfQ==" saltValue="O55H/wvUPvoB6w3bzMcwkA==" spinCount="100000" sheet="1" objects="1" scenarios="1"/>
  <mergeCells count="2">
    <mergeCell ref="F20:G20"/>
    <mergeCell ref="D20:E20"/>
  </mergeCells>
  <phoneticPr fontId="12" type="noConversion"/>
  <dataValidations count="1">
    <dataValidation type="list" allowBlank="1" showInputMessage="1" showErrorMessage="1" sqref="C8" xr:uid="{147FDF6D-6B93-4849-8FE7-CA2D7D382703}">
      <formula1>Indikationen_stationär</formula1>
    </dataValidation>
  </dataValidations>
  <pageMargins left="0.7" right="0.7" top="0.75" bottom="0.75" header="0.3" footer="0.3"/>
  <pageSetup paperSize="9" scale="66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20646B2-A9FB-41EC-8CBF-40C5470130FA}">
            <xm:f>Grunddaten!$C$270&lt;&gt;1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2" id="{726D7B4F-0BE7-4E80-8FC1-E73E02C91338}">
            <xm:f>Grunddaten!$C$270=1</xm:f>
            <x14:dxf>
              <fill>
                <patternFill>
                  <bgColor rgb="FFFFFF00"/>
                </patternFill>
              </fill>
            </x14:dxf>
          </x14:cfRule>
          <xm:sqref>D31:E31</xm:sqref>
        </x14:conditionalFormatting>
        <x14:conditionalFormatting xmlns:xm="http://schemas.microsoft.com/office/excel/2006/main">
          <x14:cfRule type="expression" priority="13" id="{69BF2E67-53B9-4EA0-AEBD-7786F7AB1C57}">
            <xm:f>Grunddaten!$C$272&lt;&gt;1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4" id="{8D8EA81D-044A-486B-A068-C36263126BAB}">
            <xm:f>Grunddaten!$C$272=1</xm:f>
            <x14:dxf>
              <fill>
                <patternFill>
                  <bgColor rgb="FFFFFF00"/>
                </patternFill>
              </fill>
            </x14:dxf>
          </x14:cfRule>
          <xm:sqref>D32:E32</xm:sqref>
        </x14:conditionalFormatting>
        <x14:conditionalFormatting xmlns:xm="http://schemas.microsoft.com/office/excel/2006/main">
          <x14:cfRule type="expression" priority="15" id="{47656970-3326-4C0F-B5B6-090A3FC37753}">
            <xm:f>Grunddaten!$C$270&lt;&gt;1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6" id="{5BC296EF-A39F-4563-A886-C426A54B426E}">
            <xm:f>Grunddaten!$C$270=1</xm:f>
            <x14:dxf>
              <fill>
                <patternFill>
                  <bgColor rgb="FFFFFF00"/>
                </patternFill>
              </fill>
            </x14:dxf>
          </x14:cfRule>
          <xm:sqref>H31:J31</xm:sqref>
        </x14:conditionalFormatting>
        <x14:conditionalFormatting xmlns:xm="http://schemas.microsoft.com/office/excel/2006/main">
          <x14:cfRule type="expression" priority="3" id="{18D7519F-2A45-417E-B2DC-94BAC1A06F96}">
            <xm:f>Grunddaten!$C$272&lt;&gt;1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4" id="{1FEC5BA8-E47E-41AA-9393-09F040C8E199}">
            <xm:f>Grunddaten!$C$272=1</xm:f>
            <x14:dxf>
              <fill>
                <patternFill>
                  <bgColor rgb="FFFFFF00"/>
                </patternFill>
              </fill>
            </x14:dxf>
          </x14:cfRule>
          <xm:sqref>H32:J32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custom" allowBlank="1" showInputMessage="1" showErrorMessage="1" xr:uid="{95625899-537F-407E-8785-F8A1AAB33663}">
          <x14:formula1>
            <xm:f>Grunddaten!C271=1</xm:f>
          </x14:formula1>
          <xm:sqref>D31:E32</xm:sqref>
        </x14:dataValidation>
        <x14:dataValidation type="custom" allowBlank="1" showInputMessage="1" showErrorMessage="1" xr:uid="{A84A66AB-0135-4D00-8391-7D259D639366}">
          <x14:formula1>
            <xm:f>Grunddaten!C270=1</xm:f>
          </x14:formula1>
          <xm:sqref>H31:J32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FD06F-A990-4762-B34D-B7D876919348}">
  <sheetPr codeName="Tabelle21"/>
  <dimension ref="A1:N32"/>
  <sheetViews>
    <sheetView zoomScale="80" zoomScaleNormal="80" zoomScaleSheetLayoutView="90" workbookViewId="0">
      <selection activeCell="D20" sqref="D20:E20"/>
    </sheetView>
  </sheetViews>
  <sheetFormatPr baseColWidth="10" defaultColWidth="8.81640625" defaultRowHeight="18" x14ac:dyDescent="0.55000000000000004"/>
  <cols>
    <col min="1" max="1" width="48.36328125" style="1" customWidth="1"/>
    <col min="2" max="2" width="46.1796875" style="1" hidden="1" customWidth="1"/>
    <col min="3" max="3" width="36.81640625" style="10" customWidth="1"/>
    <col min="4" max="4" width="17.1796875" style="10" bestFit="1" customWidth="1"/>
    <col min="5" max="5" width="17.1796875" style="10" customWidth="1"/>
    <col min="6" max="7" width="22.81640625" style="1" customWidth="1"/>
    <col min="8" max="8" width="26.1796875" style="1" customWidth="1"/>
    <col min="9" max="9" width="23.1796875" style="1" customWidth="1"/>
    <col min="10" max="10" width="20" style="1" customWidth="1"/>
    <col min="11" max="16384" width="8.81640625" style="1"/>
  </cols>
  <sheetData>
    <row r="1" spans="1:11" ht="9.75" customHeight="1" x14ac:dyDescent="0.55000000000000004">
      <c r="C1" s="1"/>
      <c r="D1" s="1"/>
      <c r="E1" s="1"/>
      <c r="J1" s="2"/>
      <c r="K1" s="2"/>
    </row>
    <row r="2" spans="1:11" ht="19.5" customHeight="1" x14ac:dyDescent="0.55000000000000004">
      <c r="A2" s="11" t="s">
        <v>13</v>
      </c>
      <c r="B2" s="11"/>
      <c r="C2" s="12"/>
      <c r="D2" s="1"/>
      <c r="E2" s="1"/>
      <c r="G2" s="2"/>
      <c r="J2" s="2"/>
      <c r="K2" s="2"/>
    </row>
    <row r="3" spans="1:11" ht="6" customHeight="1" x14ac:dyDescent="0.55000000000000004">
      <c r="A3" s="2"/>
      <c r="B3" s="2"/>
      <c r="C3" s="2"/>
      <c r="D3" s="1"/>
      <c r="E3" s="1"/>
      <c r="G3" s="2"/>
      <c r="H3" s="2"/>
      <c r="I3" s="2"/>
      <c r="J3" s="2"/>
      <c r="K3" s="2"/>
    </row>
    <row r="4" spans="1:11" ht="19.5" customHeight="1" x14ac:dyDescent="0.55000000000000004">
      <c r="A4" s="11" t="s">
        <v>14</v>
      </c>
      <c r="B4" s="11"/>
      <c r="C4" s="12"/>
      <c r="D4" s="1"/>
      <c r="E4" s="1"/>
      <c r="G4" s="2"/>
      <c r="H4" s="2"/>
      <c r="I4" s="2"/>
      <c r="J4" s="2"/>
      <c r="K4" s="2"/>
    </row>
    <row r="5" spans="1:11" ht="6" customHeight="1" x14ac:dyDescent="0.55000000000000004">
      <c r="A5" s="2"/>
      <c r="B5" s="2"/>
      <c r="C5" s="2"/>
      <c r="D5" s="1"/>
      <c r="E5" s="1"/>
      <c r="G5" s="2"/>
      <c r="H5" s="2"/>
      <c r="I5" s="2"/>
      <c r="J5" s="2"/>
      <c r="K5" s="2"/>
    </row>
    <row r="6" spans="1:11" ht="19.5" customHeight="1" x14ac:dyDescent="0.55000000000000004">
      <c r="A6" s="11" t="s">
        <v>15</v>
      </c>
      <c r="B6" s="11"/>
      <c r="C6" s="12"/>
      <c r="D6" s="1"/>
      <c r="E6" s="1"/>
      <c r="G6" s="2"/>
      <c r="H6" s="2"/>
      <c r="I6" s="2"/>
      <c r="J6" s="2"/>
      <c r="K6" s="2"/>
    </row>
    <row r="7" spans="1:11" ht="6" customHeight="1" x14ac:dyDescent="0.55000000000000004">
      <c r="A7" s="2"/>
      <c r="B7" s="2"/>
      <c r="C7" s="2"/>
      <c r="D7" s="1"/>
      <c r="E7" s="1"/>
      <c r="G7" s="2"/>
      <c r="H7" s="2"/>
      <c r="I7" s="2"/>
      <c r="J7" s="2"/>
      <c r="K7" s="2"/>
    </row>
    <row r="8" spans="1:11" ht="19.5" customHeight="1" x14ac:dyDescent="0.55000000000000004">
      <c r="A8" s="16" t="s">
        <v>16</v>
      </c>
      <c r="B8" s="69"/>
      <c r="C8" s="53" t="s">
        <v>120</v>
      </c>
      <c r="D8" s="1"/>
      <c r="E8" s="1"/>
      <c r="G8" s="2"/>
      <c r="H8" s="2"/>
      <c r="I8" s="2"/>
      <c r="J8" s="2"/>
      <c r="K8" s="2"/>
    </row>
    <row r="9" spans="1:11" ht="6" customHeight="1" x14ac:dyDescent="0.55000000000000004">
      <c r="A9" s="5"/>
      <c r="B9" s="5"/>
      <c r="C9" s="1"/>
      <c r="D9" s="1"/>
      <c r="E9" s="1"/>
      <c r="G9" s="2"/>
      <c r="H9" s="2"/>
      <c r="I9" s="2"/>
      <c r="J9" s="2"/>
      <c r="K9" s="2"/>
    </row>
    <row r="10" spans="1:11" ht="19.5" customHeight="1" x14ac:dyDescent="0.55000000000000004">
      <c r="A10" s="18" t="s">
        <v>155</v>
      </c>
      <c r="B10" s="18"/>
      <c r="C10" s="153"/>
      <c r="D10" s="1"/>
      <c r="E10" s="1"/>
      <c r="G10" s="2"/>
      <c r="H10" s="2"/>
      <c r="I10" s="2"/>
      <c r="J10" s="2"/>
      <c r="K10" s="2"/>
    </row>
    <row r="11" spans="1:11" ht="6" customHeight="1" x14ac:dyDescent="0.55000000000000004">
      <c r="A11" s="5"/>
      <c r="B11" s="5"/>
      <c r="C11" s="1"/>
      <c r="D11" s="1"/>
      <c r="E11" s="1"/>
      <c r="G11" s="2"/>
      <c r="H11" s="2"/>
      <c r="I11" s="2"/>
      <c r="J11" s="2"/>
      <c r="K11" s="2"/>
    </row>
    <row r="12" spans="1:11" ht="36" x14ac:dyDescent="0.55000000000000004">
      <c r="A12" s="18" t="s">
        <v>156</v>
      </c>
      <c r="B12" s="18"/>
      <c r="C12" s="12"/>
      <c r="D12" s="1"/>
      <c r="E12" s="1"/>
      <c r="G12" s="2"/>
      <c r="H12" s="2"/>
      <c r="I12" s="2"/>
      <c r="J12" s="2"/>
      <c r="K12" s="2"/>
    </row>
    <row r="13" spans="1:11" ht="6" customHeight="1" x14ac:dyDescent="0.55000000000000004">
      <c r="A13" s="5"/>
      <c r="B13" s="5"/>
      <c r="C13" s="1"/>
      <c r="D13" s="1"/>
      <c r="E13" s="1"/>
      <c r="G13" s="2"/>
      <c r="H13" s="2"/>
      <c r="I13" s="2"/>
      <c r="J13" s="2"/>
      <c r="K13" s="2"/>
    </row>
    <row r="14" spans="1:11" ht="19.5" customHeight="1" x14ac:dyDescent="0.55000000000000004">
      <c r="A14" s="18" t="s">
        <v>77</v>
      </c>
      <c r="B14" s="18"/>
      <c r="C14" s="12"/>
      <c r="D14" s="1"/>
      <c r="E14" s="1"/>
      <c r="G14" s="2"/>
      <c r="H14" s="2"/>
      <c r="I14" s="2"/>
      <c r="J14" s="2"/>
      <c r="K14" s="2"/>
    </row>
    <row r="15" spans="1:11" ht="6" customHeight="1" x14ac:dyDescent="0.55000000000000004">
      <c r="A15" s="6"/>
      <c r="B15" s="6"/>
      <c r="C15" s="1"/>
      <c r="D15" s="1"/>
      <c r="E15" s="1"/>
      <c r="G15" s="2"/>
      <c r="H15" s="2"/>
      <c r="I15" s="2"/>
      <c r="J15" s="2"/>
      <c r="K15" s="2"/>
    </row>
    <row r="16" spans="1:11" ht="19.5" customHeight="1" x14ac:dyDescent="0.55000000000000004">
      <c r="A16" s="13" t="s">
        <v>21</v>
      </c>
      <c r="B16" s="19"/>
      <c r="C16" s="20"/>
      <c r="D16" s="1"/>
      <c r="E16" s="1"/>
      <c r="I16" s="2"/>
      <c r="J16" s="2"/>
      <c r="K16" s="2"/>
    </row>
    <row r="17" spans="1:14" ht="6" customHeight="1" x14ac:dyDescent="0.55000000000000004">
      <c r="A17" s="6"/>
      <c r="B17" s="6"/>
      <c r="C17" s="1"/>
      <c r="D17" s="1"/>
      <c r="E17" s="1"/>
      <c r="F17" s="7"/>
      <c r="G17" s="2"/>
      <c r="H17" s="2"/>
      <c r="I17" s="2"/>
      <c r="J17" s="2"/>
      <c r="K17" s="2"/>
    </row>
    <row r="18" spans="1:14" ht="19.5" customHeight="1" x14ac:dyDescent="0.55000000000000004">
      <c r="A18" s="11" t="s">
        <v>18</v>
      </c>
      <c r="B18" s="2"/>
      <c r="C18" s="2" t="s">
        <v>19</v>
      </c>
      <c r="D18" s="21"/>
      <c r="E18" s="2" t="s">
        <v>20</v>
      </c>
      <c r="F18" s="22"/>
      <c r="I18" s="2"/>
    </row>
    <row r="19" spans="1:14" ht="18.5" thickBot="1" x14ac:dyDescent="0.6">
      <c r="A19" s="6"/>
      <c r="B19" s="6"/>
      <c r="C19" s="6"/>
      <c r="D19" s="1"/>
      <c r="E19" s="1"/>
      <c r="G19" s="2"/>
      <c r="H19" s="2"/>
      <c r="I19" s="2"/>
      <c r="J19" s="2"/>
      <c r="K19" s="9"/>
      <c r="L19" s="9"/>
      <c r="M19" s="9"/>
      <c r="N19" s="9"/>
    </row>
    <row r="20" spans="1:14" ht="95.5" customHeight="1" x14ac:dyDescent="0.55000000000000004">
      <c r="A20" s="83" t="s">
        <v>0</v>
      </c>
      <c r="B20" s="84"/>
      <c r="C20" s="84" t="s">
        <v>1</v>
      </c>
      <c r="D20" s="168" t="s">
        <v>129</v>
      </c>
      <c r="E20" s="168"/>
      <c r="F20" s="168" t="s">
        <v>78</v>
      </c>
      <c r="G20" s="168"/>
      <c r="H20" s="85" t="s">
        <v>158</v>
      </c>
      <c r="I20" s="85" t="s">
        <v>9</v>
      </c>
      <c r="J20" s="86" t="s">
        <v>198</v>
      </c>
    </row>
    <row r="21" spans="1:14" ht="16" customHeight="1" x14ac:dyDescent="0.55000000000000004">
      <c r="A21" s="31" t="s">
        <v>121</v>
      </c>
      <c r="B21" s="32"/>
      <c r="C21" s="33" t="s">
        <v>122</v>
      </c>
      <c r="D21" s="58"/>
      <c r="E21" s="59"/>
      <c r="F21" s="56" t="str">
        <f>_xlfn.XLOOKUP(A21,Grunddaten!B$290:B$301,Grunddaten!N$290:N$301)</f>
        <v>Eingabe Spalten D&amp;E</v>
      </c>
      <c r="G21" s="57" t="str">
        <f>_xlfn.XLOOKUP(A21,Grunddaten!B$290:B$301,Grunddaten!O$290:O$301)</f>
        <v>Eingabe Spalten D&amp;E</v>
      </c>
      <c r="H21" s="42"/>
      <c r="I21" s="42"/>
      <c r="J21" s="43"/>
    </row>
    <row r="22" spans="1:14" ht="16" customHeight="1" x14ac:dyDescent="0.55000000000000004">
      <c r="A22" s="31" t="s">
        <v>3</v>
      </c>
      <c r="B22" s="32"/>
      <c r="C22" s="33" t="s">
        <v>76</v>
      </c>
      <c r="D22" s="58"/>
      <c r="E22" s="59"/>
      <c r="F22" s="56" t="str">
        <f>_xlfn.XLOOKUP(A22,Grunddaten!B$290:B$301,Grunddaten!N$290:N$301)</f>
        <v>Eingabe Spalten D&amp;E</v>
      </c>
      <c r="G22" s="57" t="str">
        <f>_xlfn.XLOOKUP(A22,Grunddaten!B$290:B$301,Grunddaten!O$290:O$301)</f>
        <v>Eingabe Spalten D&amp;E</v>
      </c>
      <c r="H22" s="42"/>
      <c r="I22" s="42"/>
      <c r="J22" s="43"/>
    </row>
    <row r="23" spans="1:14" ht="16" customHeight="1" x14ac:dyDescent="0.55000000000000004">
      <c r="A23" s="31" t="s">
        <v>4</v>
      </c>
      <c r="B23" s="32"/>
      <c r="C23" s="33" t="s">
        <v>123</v>
      </c>
      <c r="D23" s="58"/>
      <c r="E23" s="59"/>
      <c r="F23" s="56" t="str">
        <f>_xlfn.XLOOKUP(A23,Grunddaten!B$290:B$301,Grunddaten!N$290:N$301)</f>
        <v>Eingabe Spalten D&amp;E</v>
      </c>
      <c r="G23" s="57" t="str">
        <f>_xlfn.XLOOKUP(A23,Grunddaten!B$290:B$301,Grunddaten!O$290:O$301)</f>
        <v>Eingabe Spalten D&amp;E</v>
      </c>
      <c r="H23" s="42"/>
      <c r="I23" s="42"/>
      <c r="J23" s="43"/>
    </row>
    <row r="24" spans="1:14" ht="16" customHeight="1" x14ac:dyDescent="0.55000000000000004">
      <c r="A24" s="31" t="s">
        <v>161</v>
      </c>
      <c r="B24" s="32"/>
      <c r="C24" s="33" t="s">
        <v>57</v>
      </c>
      <c r="D24" s="58"/>
      <c r="E24" s="59"/>
      <c r="F24" s="56" t="str">
        <f>_xlfn.XLOOKUP(A24,Grunddaten!B$290:B$301,Grunddaten!N$290:N$301)</f>
        <v>Eingabe Spalten D&amp;E</v>
      </c>
      <c r="G24" s="57" t="str">
        <f>_xlfn.XLOOKUP(A24,Grunddaten!B$290:B$301,Grunddaten!O$290:O$301)</f>
        <v>Eingabe Spalten D&amp;E</v>
      </c>
      <c r="H24" s="42"/>
      <c r="I24" s="42"/>
      <c r="J24" s="43"/>
    </row>
    <row r="25" spans="1:14" ht="16" customHeight="1" x14ac:dyDescent="0.55000000000000004">
      <c r="A25" s="31" t="s">
        <v>10</v>
      </c>
      <c r="B25" s="32"/>
      <c r="C25" s="33" t="s">
        <v>124</v>
      </c>
      <c r="D25" s="58"/>
      <c r="E25" s="59"/>
      <c r="F25" s="56" t="str">
        <f>_xlfn.XLOOKUP(A25,Grunddaten!B$290:B$301,Grunddaten!N$290:N$301)</f>
        <v>Eingabe Spalten D&amp;E</v>
      </c>
      <c r="G25" s="57" t="str">
        <f>_xlfn.XLOOKUP(A25,Grunddaten!B$290:B$301,Grunddaten!O$290:O$301)</f>
        <v>Eingabe Spalten D&amp;E</v>
      </c>
      <c r="H25" s="42"/>
      <c r="I25" s="42"/>
      <c r="J25" s="43"/>
    </row>
    <row r="26" spans="1:14" ht="16" customHeight="1" x14ac:dyDescent="0.55000000000000004">
      <c r="A26" s="31" t="s">
        <v>11</v>
      </c>
      <c r="B26" s="32"/>
      <c r="C26" s="33" t="s">
        <v>125</v>
      </c>
      <c r="D26" s="58"/>
      <c r="E26" s="59"/>
      <c r="F26" s="56" t="str">
        <f>_xlfn.XLOOKUP(A26,Grunddaten!B$290:B$301,Grunddaten!N$290:N$301)</f>
        <v>Eingabe Spalten D&amp;E</v>
      </c>
      <c r="G26" s="57" t="str">
        <f>_xlfn.XLOOKUP(A26,Grunddaten!B$290:B$301,Grunddaten!O$290:O$301)</f>
        <v>Eingabe Spalten D&amp;E</v>
      </c>
      <c r="H26" s="42"/>
      <c r="I26" s="42"/>
      <c r="J26" s="43"/>
    </row>
    <row r="27" spans="1:14" ht="16" customHeight="1" x14ac:dyDescent="0.55000000000000004">
      <c r="A27" s="31" t="s">
        <v>5</v>
      </c>
      <c r="B27" s="32"/>
      <c r="C27" s="33" t="s">
        <v>49</v>
      </c>
      <c r="D27" s="58"/>
      <c r="E27" s="59"/>
      <c r="F27" s="56" t="str">
        <f>_xlfn.XLOOKUP(A27,Grunddaten!B$290:B$301,Grunddaten!N$290:N$301)</f>
        <v>Eingabe Spalten D&amp;E</v>
      </c>
      <c r="G27" s="57" t="str">
        <f>_xlfn.XLOOKUP(A27,Grunddaten!B$290:B$301,Grunddaten!O$290:O$301)</f>
        <v>Eingabe Spalten D&amp;E</v>
      </c>
      <c r="H27" s="44"/>
      <c r="I27" s="44"/>
      <c r="J27" s="45"/>
    </row>
    <row r="28" spans="1:14" ht="16" customHeight="1" x14ac:dyDescent="0.55000000000000004">
      <c r="A28" s="31" t="s">
        <v>6</v>
      </c>
      <c r="B28" s="32"/>
      <c r="C28" s="33"/>
      <c r="D28" s="58"/>
      <c r="E28" s="59"/>
      <c r="F28" s="56" t="str">
        <f>_xlfn.XLOOKUP(A28,Grunddaten!B$290:B$301,Grunddaten!N$290:N$301)</f>
        <v>Eingabe Spalten D&amp;E</v>
      </c>
      <c r="G28" s="57" t="str">
        <f>_xlfn.XLOOKUP(A28,Grunddaten!B$290:B$301,Grunddaten!O$290:O$301)</f>
        <v>Eingabe Spalten D&amp;E</v>
      </c>
      <c r="H28" s="44"/>
      <c r="I28" s="44"/>
      <c r="J28" s="45"/>
    </row>
    <row r="29" spans="1:14" ht="16" customHeight="1" x14ac:dyDescent="0.55000000000000004">
      <c r="A29" s="31" t="s">
        <v>7</v>
      </c>
      <c r="B29" s="32"/>
      <c r="C29" s="33" t="s">
        <v>126</v>
      </c>
      <c r="D29" s="58"/>
      <c r="E29" s="59"/>
      <c r="F29" s="56" t="str">
        <f>_xlfn.XLOOKUP(A29,Grunddaten!B$290:B$301,Grunddaten!N$290:N$301)</f>
        <v>Eingabe Spalten D&amp;E</v>
      </c>
      <c r="G29" s="57" t="str">
        <f>_xlfn.XLOOKUP(A29,Grunddaten!B$290:B$301,Grunddaten!O$290:O$301)</f>
        <v>Eingabe Spalten D&amp;E</v>
      </c>
      <c r="H29" s="42"/>
      <c r="I29" s="42"/>
      <c r="J29" s="43"/>
    </row>
    <row r="30" spans="1:14" ht="16" customHeight="1" x14ac:dyDescent="0.55000000000000004">
      <c r="A30" s="31" t="s">
        <v>206</v>
      </c>
      <c r="B30" s="32"/>
      <c r="C30" s="33" t="s">
        <v>127</v>
      </c>
      <c r="D30" s="58"/>
      <c r="E30" s="59"/>
      <c r="F30" s="56" t="str">
        <f>_xlfn.XLOOKUP(A30,Grunddaten!B$290:B$301,Grunddaten!N$290:N$301)</f>
        <v>Eingabe Spalten D&amp;E</v>
      </c>
      <c r="G30" s="57" t="str">
        <f>_xlfn.XLOOKUP(A30,Grunddaten!B$290:B$301,Grunddaten!O$290:O$301)</f>
        <v>Eingabe Spalten D&amp;E</v>
      </c>
      <c r="H30" s="42"/>
      <c r="I30" s="42"/>
      <c r="J30" s="43"/>
    </row>
    <row r="31" spans="1:14" ht="16" customHeight="1" x14ac:dyDescent="0.55000000000000004">
      <c r="A31" s="31" t="s">
        <v>8</v>
      </c>
      <c r="B31" s="32"/>
      <c r="C31" s="33"/>
      <c r="D31" s="58"/>
      <c r="E31" s="59"/>
      <c r="F31" s="56" t="str">
        <f>_xlfn.XLOOKUP(A31,Grunddaten!B$290:B$301,Grunddaten!N$290:N$301)</f>
        <v>Eingabe Spalten D&amp;E</v>
      </c>
      <c r="G31" s="57" t="str">
        <f>_xlfn.XLOOKUP(A31,Grunddaten!B$290:B$301,Grunddaten!O$290:O$301)</f>
        <v>Eingabe Spalten D&amp;E</v>
      </c>
      <c r="H31" s="42"/>
      <c r="I31" s="42"/>
      <c r="J31" s="43"/>
    </row>
    <row r="32" spans="1:14" ht="16" customHeight="1" thickBot="1" x14ac:dyDescent="0.6">
      <c r="A32" s="90" t="s">
        <v>128</v>
      </c>
      <c r="B32" s="49"/>
      <c r="C32" s="39"/>
      <c r="D32" s="67"/>
      <c r="E32" s="68"/>
      <c r="F32" s="64" t="str">
        <f>_xlfn.XLOOKUP(A32,Grunddaten!B$290:B$301,Grunddaten!N$290:N$301)</f>
        <v>Eingabe Spalten D&amp;E</v>
      </c>
      <c r="G32" s="65" t="str">
        <f>_xlfn.XLOOKUP(A32,Grunddaten!B$290:B$301,Grunddaten!O$290:O$301)</f>
        <v>Eingabe Spalten D&amp;E</v>
      </c>
      <c r="H32" s="54"/>
      <c r="I32" s="54"/>
      <c r="J32" s="55"/>
    </row>
  </sheetData>
  <sheetProtection algorithmName="SHA-512" hashValue="qn1poFtMJ1eNnZgsVrRaVR0MPe8vkobOV3dYCfGSWMfWbUow2qAn1i4kX/XqjQXwlo+JpRXRbUHHGVJO1wgt1w==" saltValue="ItK0NHtVPd8CnWmOWe41MQ==" spinCount="100000" sheet="1" objects="1" scenarios="1"/>
  <mergeCells count="2">
    <mergeCell ref="F20:G20"/>
    <mergeCell ref="D20:E20"/>
  </mergeCells>
  <pageMargins left="0.7" right="0.7" top="0.75" bottom="0.75" header="0.3" footer="0.3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CBC5A-49DA-46E5-9FCD-C0940F62568A}">
  <sheetPr codeName="Tabelle9"/>
  <dimension ref="A1:N31"/>
  <sheetViews>
    <sheetView zoomScale="80" zoomScaleNormal="80" zoomScaleSheetLayoutView="90" workbookViewId="0">
      <selection activeCell="D20" sqref="D20:E20"/>
    </sheetView>
  </sheetViews>
  <sheetFormatPr baseColWidth="10" defaultColWidth="8.81640625" defaultRowHeight="18" x14ac:dyDescent="0.55000000000000004"/>
  <cols>
    <col min="1" max="1" width="48.36328125" style="1" customWidth="1"/>
    <col min="2" max="2" width="41.81640625" style="1" hidden="1" customWidth="1"/>
    <col min="3" max="3" width="30.90625" style="10" customWidth="1"/>
    <col min="4" max="4" width="17.1796875" style="10" bestFit="1" customWidth="1"/>
    <col min="5" max="5" width="17.1796875" style="10" customWidth="1"/>
    <col min="6" max="7" width="22.81640625" style="1" customWidth="1"/>
    <col min="8" max="8" width="29.1796875" style="1" customWidth="1"/>
    <col min="9" max="9" width="23.1796875" style="1" customWidth="1"/>
    <col min="10" max="10" width="17.453125" style="1" customWidth="1"/>
    <col min="11" max="16384" width="8.81640625" style="1"/>
  </cols>
  <sheetData>
    <row r="1" spans="1:11" ht="9.75" customHeight="1" x14ac:dyDescent="0.55000000000000004">
      <c r="C1" s="1"/>
      <c r="D1" s="1"/>
      <c r="E1" s="1"/>
      <c r="J1" s="2"/>
      <c r="K1" s="2"/>
    </row>
    <row r="2" spans="1:11" ht="19.5" customHeight="1" x14ac:dyDescent="0.55000000000000004">
      <c r="A2" s="11" t="s">
        <v>13</v>
      </c>
      <c r="B2" s="11"/>
      <c r="C2" s="12"/>
      <c r="D2" s="1"/>
      <c r="E2" s="1"/>
      <c r="G2" s="2"/>
      <c r="J2" s="2"/>
      <c r="K2" s="2"/>
    </row>
    <row r="3" spans="1:11" ht="6" customHeight="1" x14ac:dyDescent="0.55000000000000004">
      <c r="A3" s="2"/>
      <c r="B3" s="2"/>
      <c r="C3" s="2"/>
      <c r="D3" s="1"/>
      <c r="E3" s="1"/>
      <c r="G3" s="2"/>
      <c r="H3" s="2"/>
      <c r="I3" s="2"/>
      <c r="J3" s="2"/>
      <c r="K3" s="2"/>
    </row>
    <row r="4" spans="1:11" ht="19.5" customHeight="1" x14ac:dyDescent="0.55000000000000004">
      <c r="A4" s="11" t="s">
        <v>14</v>
      </c>
      <c r="B4" s="11"/>
      <c r="C4" s="12"/>
      <c r="D4" s="1"/>
      <c r="E4" s="1"/>
      <c r="G4" s="2"/>
      <c r="H4" s="2"/>
      <c r="I4" s="2"/>
      <c r="J4" s="2"/>
      <c r="K4" s="2"/>
    </row>
    <row r="5" spans="1:11" ht="6" customHeight="1" x14ac:dyDescent="0.55000000000000004">
      <c r="A5" s="2"/>
      <c r="B5" s="2"/>
      <c r="C5" s="2"/>
      <c r="D5" s="1"/>
      <c r="E5" s="1"/>
      <c r="G5" s="2"/>
      <c r="H5" s="2"/>
      <c r="I5" s="2"/>
      <c r="J5" s="2"/>
      <c r="K5" s="2"/>
    </row>
    <row r="6" spans="1:11" ht="19.5" customHeight="1" x14ac:dyDescent="0.55000000000000004">
      <c r="A6" s="11" t="s">
        <v>15</v>
      </c>
      <c r="B6" s="11"/>
      <c r="C6" s="12"/>
      <c r="D6" s="1"/>
      <c r="E6" s="1"/>
      <c r="G6" s="2"/>
      <c r="H6" s="2"/>
      <c r="I6" s="2"/>
      <c r="J6" s="2"/>
      <c r="K6" s="2"/>
    </row>
    <row r="7" spans="1:11" ht="6" customHeight="1" x14ac:dyDescent="0.55000000000000004">
      <c r="A7" s="2"/>
      <c r="B7" s="2"/>
      <c r="C7" s="2"/>
      <c r="D7" s="1"/>
      <c r="E7" s="1"/>
      <c r="G7" s="2"/>
      <c r="H7" s="2"/>
      <c r="I7" s="2"/>
      <c r="J7" s="2"/>
      <c r="K7" s="2"/>
    </row>
    <row r="8" spans="1:11" ht="19.5" customHeight="1" x14ac:dyDescent="0.55000000000000004">
      <c r="A8" s="16" t="s">
        <v>16</v>
      </c>
      <c r="B8" s="16"/>
      <c r="C8" s="164" t="s">
        <v>160</v>
      </c>
      <c r="D8" s="1"/>
      <c r="E8" s="1"/>
      <c r="G8" s="2"/>
      <c r="H8" s="2"/>
      <c r="I8" s="2"/>
      <c r="J8" s="2"/>
      <c r="K8" s="2"/>
    </row>
    <row r="9" spans="1:11" ht="6" customHeight="1" x14ac:dyDescent="0.55000000000000004">
      <c r="A9" s="5"/>
      <c r="B9" s="5"/>
      <c r="C9" s="1"/>
      <c r="D9" s="1"/>
      <c r="E9" s="1"/>
      <c r="G9" s="2"/>
      <c r="H9" s="2"/>
      <c r="I9" s="2"/>
      <c r="J9" s="2"/>
      <c r="K9" s="2"/>
    </row>
    <row r="10" spans="1:11" ht="19.5" customHeight="1" x14ac:dyDescent="0.55000000000000004">
      <c r="A10" s="18" t="s">
        <v>153</v>
      </c>
      <c r="B10" s="18"/>
      <c r="C10" s="153"/>
      <c r="D10" s="1"/>
      <c r="E10" s="1"/>
      <c r="G10" s="2"/>
      <c r="H10" s="2"/>
      <c r="I10" s="2"/>
      <c r="J10" s="2"/>
      <c r="K10" s="2"/>
    </row>
    <row r="11" spans="1:11" ht="6" customHeight="1" x14ac:dyDescent="0.55000000000000004">
      <c r="A11" s="5"/>
      <c r="B11" s="5"/>
      <c r="C11" s="1"/>
      <c r="D11" s="1"/>
      <c r="E11" s="1"/>
      <c r="G11" s="2"/>
      <c r="H11" s="2"/>
      <c r="I11" s="2"/>
      <c r="J11" s="2"/>
      <c r="K11" s="2"/>
    </row>
    <row r="12" spans="1:11" ht="36" x14ac:dyDescent="0.55000000000000004">
      <c r="A12" s="18" t="s">
        <v>156</v>
      </c>
      <c r="B12" s="18"/>
      <c r="C12" s="12"/>
      <c r="D12" s="1"/>
      <c r="E12" s="1"/>
      <c r="G12" s="2"/>
      <c r="H12" s="2"/>
      <c r="I12" s="2"/>
      <c r="J12" s="2"/>
      <c r="K12" s="2"/>
    </row>
    <row r="13" spans="1:11" ht="6" customHeight="1" x14ac:dyDescent="0.55000000000000004">
      <c r="A13" s="5"/>
      <c r="B13" s="5"/>
      <c r="C13" s="1"/>
      <c r="D13" s="1"/>
      <c r="E13" s="1"/>
      <c r="G13" s="2"/>
      <c r="H13" s="2"/>
      <c r="I13" s="2"/>
      <c r="J13" s="2"/>
      <c r="K13" s="2"/>
    </row>
    <row r="14" spans="1:11" ht="19.5" customHeight="1" x14ac:dyDescent="0.55000000000000004">
      <c r="A14" s="18" t="s">
        <v>196</v>
      </c>
      <c r="B14" s="18"/>
      <c r="C14" s="12"/>
      <c r="D14" s="1"/>
      <c r="E14" s="1"/>
      <c r="G14" s="2"/>
      <c r="H14" s="2"/>
      <c r="I14" s="2"/>
      <c r="J14" s="2"/>
      <c r="K14" s="2"/>
    </row>
    <row r="15" spans="1:11" ht="6" customHeight="1" x14ac:dyDescent="0.55000000000000004">
      <c r="A15" s="6"/>
      <c r="B15" s="6"/>
      <c r="C15" s="1"/>
      <c r="D15" s="1"/>
      <c r="E15" s="1"/>
      <c r="G15" s="2"/>
      <c r="H15" s="2"/>
      <c r="I15" s="2"/>
      <c r="J15" s="2"/>
      <c r="K15" s="2"/>
    </row>
    <row r="16" spans="1:11" ht="19.5" customHeight="1" x14ac:dyDescent="0.55000000000000004">
      <c r="A16" s="13" t="s">
        <v>21</v>
      </c>
      <c r="B16" s="19"/>
      <c r="C16" s="20"/>
      <c r="D16" s="1"/>
      <c r="E16" s="1"/>
      <c r="I16" s="2"/>
      <c r="J16" s="2"/>
      <c r="K16" s="2"/>
    </row>
    <row r="17" spans="1:14" ht="6" customHeight="1" x14ac:dyDescent="0.55000000000000004">
      <c r="A17" s="6"/>
      <c r="B17" s="6"/>
      <c r="C17" s="1"/>
      <c r="D17" s="1"/>
      <c r="E17" s="1"/>
      <c r="F17" s="7"/>
      <c r="G17" s="2"/>
      <c r="H17" s="2"/>
      <c r="I17" s="2"/>
      <c r="J17" s="2"/>
      <c r="K17" s="2"/>
    </row>
    <row r="18" spans="1:14" ht="19.5" customHeight="1" x14ac:dyDescent="0.55000000000000004">
      <c r="A18" s="11" t="s">
        <v>18</v>
      </c>
      <c r="B18" s="2"/>
      <c r="C18" s="2" t="s">
        <v>19</v>
      </c>
      <c r="D18" s="21"/>
      <c r="E18" s="2" t="s">
        <v>20</v>
      </c>
      <c r="F18" s="70"/>
      <c r="I18" s="2"/>
    </row>
    <row r="19" spans="1:14" ht="18.5" thickBot="1" x14ac:dyDescent="0.6">
      <c r="A19" s="6"/>
      <c r="B19" s="6"/>
      <c r="C19" s="2"/>
      <c r="D19" s="1"/>
      <c r="E19" s="1"/>
      <c r="G19" s="2"/>
      <c r="H19" s="2"/>
      <c r="I19" s="2"/>
      <c r="J19" s="2"/>
      <c r="K19" s="9"/>
      <c r="L19" s="9"/>
      <c r="M19" s="9"/>
      <c r="N19" s="9"/>
    </row>
    <row r="20" spans="1:14" ht="105" customHeight="1" x14ac:dyDescent="0.55000000000000004">
      <c r="A20" s="83" t="s">
        <v>0</v>
      </c>
      <c r="B20" s="84"/>
      <c r="C20" s="84" t="s">
        <v>1</v>
      </c>
      <c r="D20" s="168" t="s">
        <v>129</v>
      </c>
      <c r="E20" s="168"/>
      <c r="F20" s="168" t="s">
        <v>197</v>
      </c>
      <c r="G20" s="168"/>
      <c r="H20" s="85" t="s">
        <v>199</v>
      </c>
      <c r="I20" s="85" t="s">
        <v>9</v>
      </c>
      <c r="J20" s="86" t="s">
        <v>198</v>
      </c>
    </row>
    <row r="21" spans="1:14" ht="16" customHeight="1" x14ac:dyDescent="0.55000000000000004">
      <c r="A21" s="31" t="s">
        <v>2</v>
      </c>
      <c r="B21" s="165"/>
      <c r="C21" s="33" t="s">
        <v>25</v>
      </c>
      <c r="D21" s="58"/>
      <c r="E21" s="59"/>
      <c r="F21" s="56" t="str">
        <f>_xlfn.XLOOKUP(A21,Grunddaten!B$319:B$329,Grunddaten!N$319:N$329)</f>
        <v>Eingabe Spalten D&amp;E</v>
      </c>
      <c r="G21" s="57" t="str">
        <f>_xlfn.XLOOKUP(A21,Grunddaten!B$319:B$329,Grunddaten!O$319:O$329)</f>
        <v>Eingabe Spalten D&amp;E</v>
      </c>
      <c r="H21" s="42"/>
      <c r="I21" s="42"/>
      <c r="J21" s="43"/>
    </row>
    <row r="22" spans="1:14" ht="16" customHeight="1" x14ac:dyDescent="0.55000000000000004">
      <c r="A22" s="31" t="s">
        <v>3</v>
      </c>
      <c r="B22" s="165"/>
      <c r="C22" s="33" t="s">
        <v>65</v>
      </c>
      <c r="D22" s="58"/>
      <c r="E22" s="59"/>
      <c r="F22" s="56" t="str">
        <f>_xlfn.XLOOKUP(A22,Grunddaten!B$319:B$329,Grunddaten!N$319:N$329)</f>
        <v>Eingabe Spalten D&amp;E</v>
      </c>
      <c r="G22" s="57" t="str">
        <f>_xlfn.XLOOKUP(A22,Grunddaten!B$319:B$329,Grunddaten!O$319:O$329)</f>
        <v>Eingabe Spalten D&amp;E</v>
      </c>
      <c r="H22" s="42"/>
      <c r="I22" s="42"/>
      <c r="J22" s="43"/>
    </row>
    <row r="23" spans="1:14" ht="16" customHeight="1" x14ac:dyDescent="0.55000000000000004">
      <c r="A23" s="31" t="s">
        <v>4</v>
      </c>
      <c r="B23" s="165"/>
      <c r="C23" s="33" t="s">
        <v>72</v>
      </c>
      <c r="D23" s="58"/>
      <c r="E23" s="59"/>
      <c r="F23" s="56" t="str">
        <f>_xlfn.XLOOKUP(A23,Grunddaten!B$319:B$329,Grunddaten!N$319:N$329)</f>
        <v>Eingabe Spalten D&amp;E</v>
      </c>
      <c r="G23" s="57" t="str">
        <f>_xlfn.XLOOKUP(A23,Grunddaten!B$319:B$329,Grunddaten!O$319:O$329)</f>
        <v>Eingabe Spalten D&amp;E</v>
      </c>
      <c r="H23" s="42"/>
      <c r="I23" s="42"/>
      <c r="J23" s="43"/>
    </row>
    <row r="24" spans="1:14" ht="16" customHeight="1" x14ac:dyDescent="0.55000000000000004">
      <c r="A24" s="31" t="s">
        <v>161</v>
      </c>
      <c r="B24" s="165"/>
      <c r="C24" s="33" t="s">
        <v>75</v>
      </c>
      <c r="D24" s="58"/>
      <c r="E24" s="59"/>
      <c r="F24" s="56" t="str">
        <f>_xlfn.XLOOKUP(A24,Grunddaten!B$319:B$329,Grunddaten!N$319:N$329)</f>
        <v>Eingabe Spalten D&amp;E</v>
      </c>
      <c r="G24" s="57" t="str">
        <f>_xlfn.XLOOKUP(A24,Grunddaten!B$319:B$329,Grunddaten!O$319:O$329)</f>
        <v>Eingabe Spalten D&amp;E</v>
      </c>
      <c r="H24" s="42"/>
      <c r="I24" s="42"/>
      <c r="J24" s="43"/>
    </row>
    <row r="25" spans="1:14" ht="16" customHeight="1" x14ac:dyDescent="0.55000000000000004">
      <c r="A25" s="31" t="s">
        <v>10</v>
      </c>
      <c r="B25" s="165"/>
      <c r="C25" s="33" t="s">
        <v>59</v>
      </c>
      <c r="D25" s="58"/>
      <c r="E25" s="59"/>
      <c r="F25" s="56" t="str">
        <f>_xlfn.XLOOKUP(A25,Grunddaten!B$319:B$329,Grunddaten!N$319:N$329)</f>
        <v>Eingabe Spalten D&amp;E</v>
      </c>
      <c r="G25" s="57" t="str">
        <f>_xlfn.XLOOKUP(A25,Grunddaten!B$319:B$329,Grunddaten!O$319:O$329)</f>
        <v>Eingabe Spalten D&amp;E</v>
      </c>
      <c r="H25" s="42"/>
      <c r="I25" s="42"/>
      <c r="J25" s="43"/>
    </row>
    <row r="26" spans="1:14" ht="16" customHeight="1" x14ac:dyDescent="0.55000000000000004">
      <c r="A26" s="31" t="s">
        <v>11</v>
      </c>
      <c r="B26" s="165"/>
      <c r="C26" s="33" t="s">
        <v>60</v>
      </c>
      <c r="D26" s="58"/>
      <c r="E26" s="59"/>
      <c r="F26" s="56" t="str">
        <f>_xlfn.XLOOKUP(A26,Grunddaten!B$319:B$329,Grunddaten!N$319:N$329)</f>
        <v>Eingabe Spalten D&amp;E</v>
      </c>
      <c r="G26" s="57" t="str">
        <f>_xlfn.XLOOKUP(A26,Grunddaten!B$319:B$329,Grunddaten!O$319:O$329)</f>
        <v>Eingabe Spalten D&amp;E</v>
      </c>
      <c r="H26" s="42"/>
      <c r="I26" s="42"/>
      <c r="J26" s="43"/>
    </row>
    <row r="27" spans="1:14" ht="16" customHeight="1" x14ac:dyDescent="0.55000000000000004">
      <c r="A27" s="31" t="s">
        <v>5</v>
      </c>
      <c r="B27" s="165"/>
      <c r="C27" s="33" t="s">
        <v>74</v>
      </c>
      <c r="D27" s="58"/>
      <c r="E27" s="59"/>
      <c r="F27" s="56" t="str">
        <f>_xlfn.XLOOKUP(A27,Grunddaten!B$319:B$329,Grunddaten!N$319:N$329)</f>
        <v>Eingabe Spalten D&amp;E</v>
      </c>
      <c r="G27" s="57" t="str">
        <f>_xlfn.XLOOKUP(A27,Grunddaten!B$319:B$329,Grunddaten!O$319:O$329)</f>
        <v>Eingabe Spalten D&amp;E</v>
      </c>
      <c r="H27" s="44"/>
      <c r="I27" s="44"/>
      <c r="J27" s="45"/>
    </row>
    <row r="28" spans="1:14" ht="16" customHeight="1" x14ac:dyDescent="0.55000000000000004">
      <c r="A28" s="31" t="s">
        <v>6</v>
      </c>
      <c r="B28" s="165"/>
      <c r="C28" s="33" t="s">
        <v>59</v>
      </c>
      <c r="D28" s="58"/>
      <c r="E28" s="59"/>
      <c r="F28" s="56" t="str">
        <f>_xlfn.XLOOKUP(A28,Grunddaten!B$319:B$329,Grunddaten!N$319:N$329)</f>
        <v>Eingabe Spalten D&amp;E</v>
      </c>
      <c r="G28" s="57" t="str">
        <f>_xlfn.XLOOKUP(A28,Grunddaten!B$319:B$329,Grunddaten!O$319:O$329)</f>
        <v>Eingabe Spalten D&amp;E</v>
      </c>
      <c r="H28" s="44"/>
      <c r="I28" s="44"/>
      <c r="J28" s="45"/>
    </row>
    <row r="29" spans="1:14" ht="16" customHeight="1" x14ac:dyDescent="0.55000000000000004">
      <c r="A29" s="31" t="s">
        <v>7</v>
      </c>
      <c r="B29" s="165"/>
      <c r="C29" s="33" t="s">
        <v>69</v>
      </c>
      <c r="D29" s="58"/>
      <c r="E29" s="59"/>
      <c r="F29" s="56" t="str">
        <f>_xlfn.XLOOKUP(A29,Grunddaten!B$319:B$329,Grunddaten!N$319:N$329)</f>
        <v>Eingabe Spalten D&amp;E</v>
      </c>
      <c r="G29" s="57" t="str">
        <f>_xlfn.XLOOKUP(A29,Grunddaten!B$319:B$329,Grunddaten!O$319:O$329)</f>
        <v>Eingabe Spalten D&amp;E</v>
      </c>
      <c r="H29" s="42"/>
      <c r="I29" s="42"/>
      <c r="J29" s="43"/>
    </row>
    <row r="30" spans="1:14" ht="16" customHeight="1" x14ac:dyDescent="0.55000000000000004">
      <c r="A30" s="31" t="s">
        <v>206</v>
      </c>
      <c r="B30" s="165"/>
      <c r="C30" s="33" t="s">
        <v>75</v>
      </c>
      <c r="D30" s="58"/>
      <c r="E30" s="59"/>
      <c r="F30" s="56" t="str">
        <f>_xlfn.XLOOKUP(A30,Grunddaten!B$319:B$329,Grunddaten!N$319:N$329)</f>
        <v>Eingabe Spalten D&amp;E</v>
      </c>
      <c r="G30" s="57" t="str">
        <f>_xlfn.XLOOKUP(A30,Grunddaten!B$319:B$329,Grunddaten!O$319:O$329)</f>
        <v>Eingabe Spalten D&amp;E</v>
      </c>
      <c r="H30" s="42"/>
      <c r="I30" s="42"/>
      <c r="J30" s="43"/>
    </row>
    <row r="31" spans="1:14" ht="16" customHeight="1" thickBot="1" x14ac:dyDescent="0.6">
      <c r="A31" s="90" t="s">
        <v>8</v>
      </c>
      <c r="B31" s="166"/>
      <c r="C31" s="39" t="s">
        <v>76</v>
      </c>
      <c r="D31" s="67"/>
      <c r="E31" s="68"/>
      <c r="F31" s="64" t="str">
        <f>_xlfn.XLOOKUP(A31,Grunddaten!B$319:B$329,Grunddaten!N$319:N$329)</f>
        <v>Eingabe Spalten D&amp;E</v>
      </c>
      <c r="G31" s="65" t="str">
        <f>_xlfn.XLOOKUP(A31,Grunddaten!B$319:B$329,Grunddaten!O$319:O$329)</f>
        <v>Eingabe Spalten D&amp;E</v>
      </c>
      <c r="H31" s="54"/>
      <c r="I31" s="54"/>
      <c r="J31" s="55"/>
    </row>
  </sheetData>
  <sheetProtection algorithmName="SHA-512" hashValue="dqUy11mbFMzsJ9YQ2RJF/r3Z86tVqaYz12zBxorddba4u6AxaBnKD4lHsUwqNQicpfGv6TTioctjH6uExGHrBA==" saltValue="r/SnhemPLlLDaBqRvf8ZuQ==" spinCount="100000" sheet="1"/>
  <mergeCells count="2">
    <mergeCell ref="F20:G20"/>
    <mergeCell ref="D20:E20"/>
  </mergeCells>
  <pageMargins left="0.7" right="0.7" top="0.75" bottom="0.75" header="0.3" footer="0.3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CB83-B609-4514-A371-DD28D16B0065}">
  <dimension ref="A1:M31"/>
  <sheetViews>
    <sheetView zoomScale="80" zoomScaleNormal="80" workbookViewId="0">
      <selection activeCell="G20" sqref="G20"/>
    </sheetView>
  </sheetViews>
  <sheetFormatPr baseColWidth="10" defaultColWidth="8.81640625" defaultRowHeight="18" x14ac:dyDescent="0.55000000000000004"/>
  <cols>
    <col min="1" max="1" width="48.36328125" style="1" customWidth="1"/>
    <col min="2" max="2" width="46.1796875" style="1" hidden="1" customWidth="1"/>
    <col min="3" max="3" width="17.81640625" style="10" customWidth="1"/>
    <col min="4" max="4" width="17.81640625" style="10" bestFit="1" customWidth="1"/>
    <col min="5" max="6" width="22.81640625" style="1" customWidth="1"/>
    <col min="7" max="7" width="32.6328125" style="1" customWidth="1"/>
    <col min="8" max="8" width="23.1796875" style="1" customWidth="1"/>
    <col min="9" max="9" width="17" style="1" customWidth="1"/>
    <col min="10" max="16384" width="8.81640625" style="1"/>
  </cols>
  <sheetData>
    <row r="1" spans="1:10" ht="9.75" customHeight="1" x14ac:dyDescent="0.55000000000000004">
      <c r="C1" s="1"/>
      <c r="D1" s="1"/>
      <c r="I1" s="2"/>
      <c r="J1" s="2"/>
    </row>
    <row r="2" spans="1:10" ht="19.5" customHeight="1" x14ac:dyDescent="0.55000000000000004">
      <c r="A2" s="11" t="s">
        <v>13</v>
      </c>
      <c r="B2" s="11"/>
      <c r="C2" s="169"/>
      <c r="D2" s="169"/>
      <c r="F2" s="2"/>
      <c r="I2" s="2"/>
      <c r="J2" s="2"/>
    </row>
    <row r="3" spans="1:10" ht="6" customHeight="1" x14ac:dyDescent="0.55000000000000004">
      <c r="A3" s="2"/>
      <c r="B3" s="2"/>
      <c r="C3" s="2"/>
      <c r="D3" s="1"/>
      <c r="F3" s="2"/>
      <c r="G3" s="2"/>
      <c r="H3" s="2"/>
      <c r="I3" s="2"/>
      <c r="J3" s="2"/>
    </row>
    <row r="4" spans="1:10" ht="19.5" customHeight="1" x14ac:dyDescent="0.55000000000000004">
      <c r="A4" s="11" t="s">
        <v>14</v>
      </c>
      <c r="B4" s="11"/>
      <c r="C4" s="169"/>
      <c r="D4" s="169"/>
      <c r="F4" s="2"/>
      <c r="G4" s="2"/>
      <c r="H4" s="2"/>
      <c r="I4" s="2"/>
      <c r="J4" s="2"/>
    </row>
    <row r="5" spans="1:10" ht="6" customHeight="1" x14ac:dyDescent="0.55000000000000004">
      <c r="A5" s="2"/>
      <c r="B5" s="2"/>
      <c r="C5" s="2"/>
      <c r="D5" s="1"/>
      <c r="F5" s="2"/>
      <c r="G5" s="2"/>
      <c r="H5" s="2"/>
      <c r="I5" s="2"/>
      <c r="J5" s="2"/>
    </row>
    <row r="6" spans="1:10" ht="19.5" customHeight="1" x14ac:dyDescent="0.55000000000000004">
      <c r="A6" s="11" t="s">
        <v>15</v>
      </c>
      <c r="B6" s="11"/>
      <c r="C6" s="169"/>
      <c r="D6" s="169"/>
      <c r="F6" s="2"/>
      <c r="G6" s="2"/>
      <c r="H6" s="2"/>
      <c r="I6" s="2"/>
      <c r="J6" s="2"/>
    </row>
    <row r="7" spans="1:10" ht="6" customHeight="1" x14ac:dyDescent="0.55000000000000004">
      <c r="A7" s="2"/>
      <c r="B7" s="2"/>
      <c r="C7" s="2"/>
      <c r="D7" s="1"/>
      <c r="F7" s="2"/>
      <c r="G7" s="2"/>
      <c r="H7" s="2"/>
      <c r="I7" s="2"/>
      <c r="J7" s="2"/>
    </row>
    <row r="8" spans="1:10" ht="19.5" customHeight="1" x14ac:dyDescent="0.55000000000000004">
      <c r="A8" s="16" t="s">
        <v>16</v>
      </c>
      <c r="B8" s="16"/>
      <c r="C8" s="169"/>
      <c r="D8" s="169"/>
      <c r="F8" s="2"/>
      <c r="G8" s="2"/>
      <c r="H8" s="2"/>
      <c r="I8" s="2"/>
      <c r="J8" s="2"/>
    </row>
    <row r="9" spans="1:10" ht="6" customHeight="1" x14ac:dyDescent="0.55000000000000004">
      <c r="A9" s="5"/>
      <c r="B9" s="5"/>
      <c r="C9" s="1"/>
      <c r="D9" s="1"/>
      <c r="F9" s="2"/>
      <c r="G9" s="2"/>
      <c r="H9" s="2"/>
      <c r="I9" s="2"/>
      <c r="J9" s="2"/>
    </row>
    <row r="10" spans="1:10" ht="19.5" customHeight="1" x14ac:dyDescent="0.55000000000000004">
      <c r="A10" s="18" t="s">
        <v>153</v>
      </c>
      <c r="B10" s="18"/>
      <c r="C10" s="169"/>
      <c r="D10" s="169"/>
      <c r="F10" s="2"/>
      <c r="G10" s="2"/>
      <c r="H10" s="2"/>
      <c r="I10" s="2"/>
      <c r="J10" s="2"/>
    </row>
    <row r="11" spans="1:10" ht="6" customHeight="1" x14ac:dyDescent="0.55000000000000004">
      <c r="A11" s="5"/>
      <c r="B11" s="5"/>
      <c r="C11" s="1"/>
      <c r="D11" s="1"/>
      <c r="F11" s="2"/>
      <c r="G11" s="2"/>
      <c r="H11" s="2"/>
      <c r="I11" s="2"/>
      <c r="J11" s="2"/>
    </row>
    <row r="12" spans="1:10" ht="36" x14ac:dyDescent="0.55000000000000004">
      <c r="A12" s="18" t="s">
        <v>156</v>
      </c>
      <c r="B12" s="18"/>
      <c r="C12" s="169"/>
      <c r="D12" s="169"/>
      <c r="F12" s="2"/>
      <c r="G12" s="2"/>
      <c r="H12" s="2"/>
      <c r="I12" s="2"/>
      <c r="J12" s="2"/>
    </row>
    <row r="13" spans="1:10" ht="6" customHeight="1" x14ac:dyDescent="0.55000000000000004">
      <c r="A13" s="5"/>
      <c r="B13" s="5"/>
      <c r="C13" s="1"/>
      <c r="D13" s="1"/>
      <c r="F13" s="2"/>
      <c r="G13" s="2"/>
      <c r="H13" s="2"/>
      <c r="I13" s="2"/>
      <c r="J13" s="2"/>
    </row>
    <row r="14" spans="1:10" ht="19.5" customHeight="1" x14ac:dyDescent="0.55000000000000004">
      <c r="A14" s="18" t="s">
        <v>196</v>
      </c>
      <c r="B14" s="18"/>
      <c r="C14" s="170"/>
      <c r="D14" s="170"/>
      <c r="F14" s="2"/>
      <c r="G14" s="2"/>
      <c r="H14" s="2"/>
      <c r="I14" s="2"/>
      <c r="J14" s="2"/>
    </row>
    <row r="15" spans="1:10" ht="6" customHeight="1" x14ac:dyDescent="0.55000000000000004">
      <c r="A15" s="6"/>
      <c r="B15" s="6"/>
      <c r="C15" s="1"/>
      <c r="D15" s="1"/>
      <c r="F15" s="2"/>
      <c r="G15" s="2"/>
      <c r="H15" s="2"/>
      <c r="I15" s="2"/>
      <c r="J15" s="2"/>
    </row>
    <row r="16" spans="1:10" ht="19.5" customHeight="1" x14ac:dyDescent="0.55000000000000004">
      <c r="A16" s="13" t="s">
        <v>21</v>
      </c>
      <c r="B16" s="19"/>
      <c r="C16" s="20"/>
      <c r="D16" s="1"/>
      <c r="H16" s="2"/>
      <c r="I16" s="2"/>
      <c r="J16" s="2"/>
    </row>
    <row r="17" spans="1:13" ht="6" customHeight="1" x14ac:dyDescent="0.55000000000000004">
      <c r="A17" s="6"/>
      <c r="B17" s="6"/>
      <c r="C17" s="1"/>
      <c r="D17" s="1"/>
      <c r="E17" s="7"/>
      <c r="F17" s="2"/>
      <c r="G17" s="2"/>
      <c r="H17" s="2"/>
      <c r="I17" s="2"/>
      <c r="J17" s="2"/>
    </row>
    <row r="18" spans="1:13" ht="19.5" customHeight="1" x14ac:dyDescent="0.55000000000000004">
      <c r="A18" s="11" t="s">
        <v>18</v>
      </c>
      <c r="B18" s="2"/>
      <c r="C18" s="2" t="s">
        <v>19</v>
      </c>
      <c r="D18" s="71"/>
      <c r="E18" s="2" t="s">
        <v>20</v>
      </c>
      <c r="F18" s="77"/>
      <c r="H18" s="2"/>
    </row>
    <row r="19" spans="1:13" ht="18.5" thickBot="1" x14ac:dyDescent="0.6">
      <c r="A19" s="6"/>
      <c r="B19" s="6"/>
      <c r="C19" s="6"/>
      <c r="D19" s="1"/>
      <c r="F19" s="2"/>
      <c r="G19" s="2"/>
      <c r="H19" s="2"/>
      <c r="I19" s="2"/>
      <c r="J19" s="9"/>
      <c r="K19" s="9"/>
      <c r="L19" s="9"/>
      <c r="M19" s="9"/>
    </row>
    <row r="20" spans="1:13" ht="91" customHeight="1" x14ac:dyDescent="0.55000000000000004">
      <c r="A20" s="83" t="s">
        <v>0</v>
      </c>
      <c r="B20" s="84"/>
      <c r="C20" s="168" t="s">
        <v>129</v>
      </c>
      <c r="D20" s="168"/>
      <c r="E20" s="168" t="s">
        <v>197</v>
      </c>
      <c r="F20" s="168"/>
      <c r="G20" s="85" t="s">
        <v>199</v>
      </c>
      <c r="H20" s="85" t="s">
        <v>9</v>
      </c>
      <c r="I20" s="86" t="s">
        <v>159</v>
      </c>
    </row>
    <row r="21" spans="1:13" ht="16" customHeight="1" x14ac:dyDescent="0.55000000000000004">
      <c r="A21" s="87" t="s">
        <v>2</v>
      </c>
      <c r="B21" s="72"/>
      <c r="C21" s="58"/>
      <c r="D21" s="59"/>
      <c r="E21" s="56" t="str">
        <f>_xlfn.XLOOKUP(A21,Grunddaten!B$347:B$357,Grunddaten!N$347:N$357)</f>
        <v>Eingabe Spalten C&amp;D</v>
      </c>
      <c r="F21" s="57" t="str">
        <f>_xlfn.XLOOKUP(A21,Grunddaten!B$347:B$357,Grunddaten!O$347:O$357)</f>
        <v>Eingabe Spalten C&amp;D</v>
      </c>
      <c r="G21" s="42"/>
      <c r="H21" s="42"/>
      <c r="I21" s="43"/>
    </row>
    <row r="22" spans="1:13" ht="16" customHeight="1" x14ac:dyDescent="0.55000000000000004">
      <c r="A22" s="87" t="s">
        <v>3</v>
      </c>
      <c r="B22" s="72"/>
      <c r="C22" s="58"/>
      <c r="D22" s="59"/>
      <c r="E22" s="56" t="str">
        <f>_xlfn.XLOOKUP(A22,Grunddaten!B$347:B$357,Grunddaten!N$347:N$357)</f>
        <v>Eingabe Spalten C&amp;D</v>
      </c>
      <c r="F22" s="57" t="str">
        <f>_xlfn.XLOOKUP(A22,Grunddaten!B$347:B$357,Grunddaten!O$347:O$357)</f>
        <v>Eingabe Spalten C&amp;D</v>
      </c>
      <c r="G22" s="42"/>
      <c r="H22" s="42"/>
      <c r="I22" s="43"/>
    </row>
    <row r="23" spans="1:13" ht="16" customHeight="1" x14ac:dyDescent="0.55000000000000004">
      <c r="A23" s="87" t="s">
        <v>4</v>
      </c>
      <c r="B23" s="72"/>
      <c r="C23" s="58"/>
      <c r="D23" s="59"/>
      <c r="E23" s="56" t="str">
        <f>_xlfn.XLOOKUP(A23,Grunddaten!B$347:B$357,Grunddaten!N$347:N$357)</f>
        <v>Eingabe Spalten C&amp;D</v>
      </c>
      <c r="F23" s="57" t="str">
        <f>_xlfn.XLOOKUP(A23,Grunddaten!B$347:B$357,Grunddaten!O$347:O$357)</f>
        <v>Eingabe Spalten C&amp;D</v>
      </c>
      <c r="G23" s="42"/>
      <c r="H23" s="42"/>
      <c r="I23" s="43"/>
    </row>
    <row r="24" spans="1:13" ht="16" customHeight="1" x14ac:dyDescent="0.55000000000000004">
      <c r="A24" s="87" t="s">
        <v>161</v>
      </c>
      <c r="B24" s="72"/>
      <c r="C24" s="58"/>
      <c r="D24" s="59"/>
      <c r="E24" s="56" t="str">
        <f>_xlfn.XLOOKUP(A24,Grunddaten!B$347:B$357,Grunddaten!N$347:N$357)</f>
        <v>Eingabe Spalten C&amp;D</v>
      </c>
      <c r="F24" s="57" t="str">
        <f>_xlfn.XLOOKUP(A24,Grunddaten!B$347:B$357,Grunddaten!O$347:O$357)</f>
        <v>Eingabe Spalten C&amp;D</v>
      </c>
      <c r="G24" s="42"/>
      <c r="H24" s="42"/>
      <c r="I24" s="43"/>
    </row>
    <row r="25" spans="1:13" ht="16" customHeight="1" x14ac:dyDescent="0.55000000000000004">
      <c r="A25" s="87" t="s">
        <v>10</v>
      </c>
      <c r="B25" s="72"/>
      <c r="C25" s="58"/>
      <c r="D25" s="59"/>
      <c r="E25" s="56" t="str">
        <f>_xlfn.XLOOKUP(A25,Grunddaten!B$347:B$357,Grunddaten!N$347:N$357)</f>
        <v>Eingabe Spalten C&amp;D</v>
      </c>
      <c r="F25" s="57" t="str">
        <f>_xlfn.XLOOKUP(A25,Grunddaten!B$347:B$357,Grunddaten!O$347:O$357)</f>
        <v>Eingabe Spalten C&amp;D</v>
      </c>
      <c r="G25" s="42"/>
      <c r="H25" s="42"/>
      <c r="I25" s="43"/>
    </row>
    <row r="26" spans="1:13" ht="16" customHeight="1" x14ac:dyDescent="0.55000000000000004">
      <c r="A26" s="87" t="s">
        <v>11</v>
      </c>
      <c r="B26" s="72"/>
      <c r="C26" s="58"/>
      <c r="D26" s="59"/>
      <c r="E26" s="56" t="str">
        <f>_xlfn.XLOOKUP(A26,Grunddaten!B$347:B$357,Grunddaten!N$347:N$357)</f>
        <v>Eingabe Spalten C&amp;D</v>
      </c>
      <c r="F26" s="57" t="str">
        <f>_xlfn.XLOOKUP(A26,Grunddaten!B$347:B$357,Grunddaten!O$347:O$357)</f>
        <v>Eingabe Spalten C&amp;D</v>
      </c>
      <c r="G26" s="42"/>
      <c r="H26" s="42"/>
      <c r="I26" s="43"/>
    </row>
    <row r="27" spans="1:13" ht="16" customHeight="1" x14ac:dyDescent="0.55000000000000004">
      <c r="A27" s="87" t="s">
        <v>5</v>
      </c>
      <c r="B27" s="72"/>
      <c r="C27" s="58"/>
      <c r="D27" s="59"/>
      <c r="E27" s="56" t="str">
        <f>_xlfn.XLOOKUP(A27,Grunddaten!B$347:B$357,Grunddaten!N$347:N$357)</f>
        <v>Eingabe Spalten C&amp;D</v>
      </c>
      <c r="F27" s="57" t="str">
        <f>_xlfn.XLOOKUP(A27,Grunddaten!B$347:B$357,Grunddaten!O$347:O$357)</f>
        <v>Eingabe Spalten C&amp;D</v>
      </c>
      <c r="G27" s="44"/>
      <c r="H27" s="44"/>
      <c r="I27" s="45"/>
    </row>
    <row r="28" spans="1:13" ht="16" customHeight="1" x14ac:dyDescent="0.55000000000000004">
      <c r="A28" s="87" t="s">
        <v>6</v>
      </c>
      <c r="B28" s="72"/>
      <c r="C28" s="58"/>
      <c r="D28" s="59"/>
      <c r="E28" s="56" t="str">
        <f>_xlfn.XLOOKUP(A28,Grunddaten!B$347:B$357,Grunddaten!N$347:N$357)</f>
        <v>Eingabe Spalten C&amp;D</v>
      </c>
      <c r="F28" s="57" t="str">
        <f>_xlfn.XLOOKUP(A28,Grunddaten!B$347:B$357,Grunddaten!O$347:O$357)</f>
        <v>Eingabe Spalten C&amp;D</v>
      </c>
      <c r="G28" s="44"/>
      <c r="H28" s="44"/>
      <c r="I28" s="45"/>
    </row>
    <row r="29" spans="1:13" ht="16" customHeight="1" x14ac:dyDescent="0.55000000000000004">
      <c r="A29" s="87" t="s">
        <v>7</v>
      </c>
      <c r="B29" s="72"/>
      <c r="C29" s="58"/>
      <c r="D29" s="59"/>
      <c r="E29" s="56" t="str">
        <f>_xlfn.XLOOKUP(A29,Grunddaten!B$347:B$357,Grunddaten!N$347:N$357)</f>
        <v>Eingabe Spalten C&amp;D</v>
      </c>
      <c r="F29" s="57" t="str">
        <f>_xlfn.XLOOKUP(A29,Grunddaten!B$347:B$357,Grunddaten!O$347:O$357)</f>
        <v>Eingabe Spalten C&amp;D</v>
      </c>
      <c r="G29" s="42"/>
      <c r="H29" s="42"/>
      <c r="I29" s="43"/>
    </row>
    <row r="30" spans="1:13" ht="16" customHeight="1" x14ac:dyDescent="0.55000000000000004">
      <c r="A30" s="87" t="s">
        <v>206</v>
      </c>
      <c r="B30" s="72"/>
      <c r="C30" s="58"/>
      <c r="D30" s="59"/>
      <c r="E30" s="56" t="str">
        <f>_xlfn.XLOOKUP(A30,Grunddaten!B$347:B$357,Grunddaten!N$347:N$357)</f>
        <v>Eingabe Spalten C&amp;D</v>
      </c>
      <c r="F30" s="57" t="str">
        <f>_xlfn.XLOOKUP(A30,Grunddaten!B$347:B$357,Grunddaten!O$347:O$357)</f>
        <v>Eingabe Spalten C&amp;D</v>
      </c>
      <c r="G30" s="42"/>
      <c r="H30" s="42"/>
      <c r="I30" s="43"/>
    </row>
    <row r="31" spans="1:13" ht="16" customHeight="1" thickBot="1" x14ac:dyDescent="0.6">
      <c r="A31" s="88" t="s">
        <v>8</v>
      </c>
      <c r="B31" s="73"/>
      <c r="C31" s="67"/>
      <c r="D31" s="74"/>
      <c r="E31" s="64" t="str">
        <f>_xlfn.XLOOKUP(A31,Grunddaten!B$347:B$357,Grunddaten!N$347:N$357)</f>
        <v>Eingabe Spalten C&amp;D</v>
      </c>
      <c r="F31" s="65" t="str">
        <f>_xlfn.XLOOKUP(A31,Grunddaten!B$347:B$357,Grunddaten!O$347:O$357)</f>
        <v>Eingabe Spalten C&amp;D</v>
      </c>
      <c r="G31" s="54"/>
      <c r="H31" s="54"/>
      <c r="I31" s="55"/>
    </row>
  </sheetData>
  <sheetProtection algorithmName="SHA-512" hashValue="p8qrbDFi11XfWKQfIafMqnyuq1I5mHWSiztyBM4B2SZIK6DFyy47pzmeWwgPE6wB4UTZfhwIMFPkaL3FroqreA==" saltValue="TwMSEqtew/bZ5siJAGGiXw==" spinCount="100000" sheet="1"/>
  <mergeCells count="9">
    <mergeCell ref="E20:F20"/>
    <mergeCell ref="C20:D20"/>
    <mergeCell ref="C2:D2"/>
    <mergeCell ref="C4:D4"/>
    <mergeCell ref="C6:D6"/>
    <mergeCell ref="C8:D8"/>
    <mergeCell ref="C10:D10"/>
    <mergeCell ref="C12:D12"/>
    <mergeCell ref="C14:D14"/>
  </mergeCells>
  <pageMargins left="0.7" right="0.7" top="0.78740157499999996" bottom="0.78740157499999996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D95C5-D5C8-4C11-BEB6-5D92ADCC9280}">
  <dimension ref="A1:M31"/>
  <sheetViews>
    <sheetView zoomScale="80" zoomScaleNormal="80" workbookViewId="0">
      <selection activeCell="A2" sqref="A2"/>
    </sheetView>
  </sheetViews>
  <sheetFormatPr baseColWidth="10" defaultColWidth="8.81640625" defaultRowHeight="18" x14ac:dyDescent="0.55000000000000004"/>
  <cols>
    <col min="1" max="1" width="48.36328125" style="1" customWidth="1"/>
    <col min="2" max="2" width="46.1796875" style="1" hidden="1" customWidth="1"/>
    <col min="3" max="3" width="17.81640625" style="10" customWidth="1"/>
    <col min="4" max="4" width="17.81640625" style="10" bestFit="1" customWidth="1"/>
    <col min="5" max="6" width="22.81640625" style="1" customWidth="1"/>
    <col min="7" max="7" width="29.1796875" style="1" customWidth="1"/>
    <col min="8" max="8" width="23.1796875" style="1" customWidth="1"/>
    <col min="9" max="9" width="17.81640625" style="1" customWidth="1"/>
    <col min="10" max="16384" width="8.81640625" style="1"/>
  </cols>
  <sheetData>
    <row r="1" spans="1:10" ht="9.75" customHeight="1" x14ac:dyDescent="0.55000000000000004">
      <c r="C1" s="1"/>
      <c r="D1" s="1"/>
      <c r="I1" s="2"/>
      <c r="J1" s="2"/>
    </row>
    <row r="2" spans="1:10" ht="19.5" customHeight="1" x14ac:dyDescent="0.55000000000000004">
      <c r="A2" s="11" t="s">
        <v>13</v>
      </c>
      <c r="B2" s="11"/>
      <c r="C2" s="170"/>
      <c r="D2" s="170"/>
      <c r="F2" s="2"/>
      <c r="I2" s="2"/>
      <c r="J2" s="2"/>
    </row>
    <row r="3" spans="1:10" ht="6" customHeight="1" x14ac:dyDescent="0.55000000000000004">
      <c r="A3" s="2"/>
      <c r="B3" s="2"/>
      <c r="C3" s="2"/>
      <c r="D3" s="1"/>
      <c r="F3" s="2"/>
      <c r="G3" s="2"/>
      <c r="H3" s="2"/>
      <c r="I3" s="2"/>
      <c r="J3" s="2"/>
    </row>
    <row r="4" spans="1:10" ht="19.5" customHeight="1" x14ac:dyDescent="0.55000000000000004">
      <c r="A4" s="11" t="s">
        <v>14</v>
      </c>
      <c r="B4" s="11"/>
      <c r="C4" s="170"/>
      <c r="D4" s="170"/>
      <c r="F4" s="2"/>
      <c r="G4" s="2"/>
      <c r="H4" s="2"/>
      <c r="I4" s="2"/>
      <c r="J4" s="2"/>
    </row>
    <row r="5" spans="1:10" ht="6" customHeight="1" x14ac:dyDescent="0.55000000000000004">
      <c r="A5" s="2"/>
      <c r="B5" s="2"/>
      <c r="C5" s="2"/>
      <c r="D5" s="1"/>
      <c r="F5" s="2"/>
      <c r="G5" s="2"/>
      <c r="H5" s="2"/>
      <c r="I5" s="2"/>
      <c r="J5" s="2"/>
    </row>
    <row r="6" spans="1:10" ht="19.5" customHeight="1" x14ac:dyDescent="0.55000000000000004">
      <c r="A6" s="11" t="s">
        <v>15</v>
      </c>
      <c r="B6" s="11"/>
      <c r="C6" s="170"/>
      <c r="D6" s="170"/>
      <c r="F6" s="2"/>
      <c r="G6" s="2"/>
      <c r="H6" s="2"/>
      <c r="I6" s="2"/>
      <c r="J6" s="2"/>
    </row>
    <row r="7" spans="1:10" ht="6" customHeight="1" x14ac:dyDescent="0.55000000000000004">
      <c r="A7" s="2"/>
      <c r="B7" s="2"/>
      <c r="C7" s="2"/>
      <c r="D7" s="1"/>
      <c r="F7" s="2"/>
      <c r="G7" s="2"/>
      <c r="H7" s="2"/>
      <c r="I7" s="2"/>
      <c r="J7" s="2"/>
    </row>
    <row r="8" spans="1:10" ht="19.5" customHeight="1" x14ac:dyDescent="0.55000000000000004">
      <c r="A8" s="16" t="s">
        <v>16</v>
      </c>
      <c r="B8" s="16"/>
      <c r="C8" s="170"/>
      <c r="D8" s="170"/>
      <c r="F8" s="2"/>
      <c r="G8" s="2"/>
      <c r="H8" s="2"/>
      <c r="I8" s="2"/>
      <c r="J8" s="2"/>
    </row>
    <row r="9" spans="1:10" ht="6" customHeight="1" x14ac:dyDescent="0.55000000000000004">
      <c r="A9" s="5"/>
      <c r="B9" s="5"/>
      <c r="C9" s="1"/>
      <c r="D9" s="1"/>
      <c r="F9" s="2"/>
      <c r="G9" s="2"/>
      <c r="H9" s="2"/>
      <c r="I9" s="2"/>
      <c r="J9" s="2"/>
    </row>
    <row r="10" spans="1:10" ht="19.5" customHeight="1" x14ac:dyDescent="0.55000000000000004">
      <c r="A10" s="18" t="s">
        <v>155</v>
      </c>
      <c r="B10" s="18"/>
      <c r="C10" s="170"/>
      <c r="D10" s="170"/>
      <c r="F10" s="2"/>
      <c r="G10" s="2"/>
      <c r="H10" s="2"/>
      <c r="I10" s="2"/>
      <c r="J10" s="2"/>
    </row>
    <row r="11" spans="1:10" ht="6" customHeight="1" x14ac:dyDescent="0.55000000000000004">
      <c r="A11" s="5"/>
      <c r="B11" s="5"/>
      <c r="C11" s="1"/>
      <c r="D11" s="1"/>
      <c r="F11" s="2"/>
      <c r="G11" s="2"/>
      <c r="H11" s="2"/>
      <c r="I11" s="2"/>
      <c r="J11" s="2"/>
    </row>
    <row r="12" spans="1:10" ht="36" x14ac:dyDescent="0.55000000000000004">
      <c r="A12" s="18" t="s">
        <v>156</v>
      </c>
      <c r="B12" s="18"/>
      <c r="C12" s="170"/>
      <c r="D12" s="170"/>
      <c r="F12" s="2"/>
      <c r="G12" s="2"/>
      <c r="H12" s="2"/>
      <c r="I12" s="2"/>
      <c r="J12" s="2"/>
    </row>
    <row r="13" spans="1:10" ht="6" customHeight="1" x14ac:dyDescent="0.55000000000000004">
      <c r="A13" s="5"/>
      <c r="B13" s="5"/>
      <c r="C13" s="1"/>
      <c r="D13" s="1"/>
      <c r="F13" s="2"/>
      <c r="G13" s="2"/>
      <c r="H13" s="2"/>
      <c r="I13" s="2"/>
      <c r="J13" s="2"/>
    </row>
    <row r="14" spans="1:10" ht="19.5" customHeight="1" x14ac:dyDescent="0.55000000000000004">
      <c r="A14" s="18" t="s">
        <v>77</v>
      </c>
      <c r="B14" s="18"/>
      <c r="C14" s="170"/>
      <c r="D14" s="170"/>
      <c r="F14" s="2"/>
      <c r="G14" s="2"/>
      <c r="H14" s="2"/>
      <c r="I14" s="2"/>
      <c r="J14" s="2"/>
    </row>
    <row r="15" spans="1:10" ht="6" customHeight="1" x14ac:dyDescent="0.55000000000000004">
      <c r="A15" s="6"/>
      <c r="B15" s="6"/>
      <c r="C15" s="1"/>
      <c r="D15" s="1"/>
      <c r="F15" s="2"/>
      <c r="G15" s="2"/>
      <c r="H15" s="2"/>
      <c r="I15" s="2"/>
      <c r="J15" s="2"/>
    </row>
    <row r="16" spans="1:10" ht="19.5" customHeight="1" x14ac:dyDescent="0.55000000000000004">
      <c r="A16" s="13" t="s">
        <v>21</v>
      </c>
      <c r="B16" s="19"/>
      <c r="C16" s="171"/>
      <c r="D16" s="171"/>
      <c r="H16" s="2"/>
      <c r="I16" s="2"/>
      <c r="J16" s="2"/>
    </row>
    <row r="17" spans="1:13" ht="6" customHeight="1" x14ac:dyDescent="0.55000000000000004">
      <c r="A17" s="6"/>
      <c r="B17" s="6"/>
      <c r="C17" s="1"/>
      <c r="D17" s="1"/>
      <c r="E17" s="7"/>
      <c r="F17" s="2"/>
      <c r="G17" s="2"/>
      <c r="H17" s="2"/>
      <c r="I17" s="2"/>
      <c r="J17" s="2"/>
    </row>
    <row r="18" spans="1:13" ht="19.5" customHeight="1" x14ac:dyDescent="0.55000000000000004">
      <c r="A18" s="11" t="s">
        <v>18</v>
      </c>
      <c r="B18" s="2"/>
      <c r="C18" s="2" t="s">
        <v>19</v>
      </c>
      <c r="D18" s="71"/>
      <c r="E18" s="2" t="s">
        <v>20</v>
      </c>
      <c r="F18" s="77"/>
      <c r="H18" s="2"/>
    </row>
    <row r="19" spans="1:13" ht="18.5" thickBot="1" x14ac:dyDescent="0.6">
      <c r="A19" s="6"/>
      <c r="B19" s="6"/>
      <c r="C19" s="6"/>
      <c r="D19" s="1"/>
      <c r="F19" s="2"/>
      <c r="G19" s="2"/>
      <c r="H19" s="2"/>
      <c r="I19" s="2"/>
      <c r="J19" s="9"/>
      <c r="K19" s="9"/>
      <c r="L19" s="9"/>
      <c r="M19" s="9"/>
    </row>
    <row r="20" spans="1:13" ht="91" customHeight="1" x14ac:dyDescent="0.55000000000000004">
      <c r="A20" s="83" t="s">
        <v>0</v>
      </c>
      <c r="B20" s="84"/>
      <c r="C20" s="168" t="s">
        <v>129</v>
      </c>
      <c r="D20" s="168"/>
      <c r="E20" s="168" t="s">
        <v>78</v>
      </c>
      <c r="F20" s="168"/>
      <c r="G20" s="85" t="s">
        <v>158</v>
      </c>
      <c r="H20" s="85" t="s">
        <v>9</v>
      </c>
      <c r="I20" s="86" t="s">
        <v>159</v>
      </c>
    </row>
    <row r="21" spans="1:13" ht="16" customHeight="1" x14ac:dyDescent="0.55000000000000004">
      <c r="A21" s="87" t="s">
        <v>2</v>
      </c>
      <c r="B21" s="72"/>
      <c r="C21" s="58"/>
      <c r="D21" s="59"/>
      <c r="E21" s="56" t="str">
        <f>_xlfn.XLOOKUP(A21,Grunddaten!B$363:B$373,Grunddaten!N$363:N$373)</f>
        <v>Eingabe Spalten C&amp;D</v>
      </c>
      <c r="F21" s="57" t="str">
        <f>_xlfn.XLOOKUP(A21,Grunddaten!B$363:B$373,Grunddaten!O$363:O$373)</f>
        <v>Eingabe Spalten C&amp;D</v>
      </c>
      <c r="G21" s="42"/>
      <c r="H21" s="42"/>
      <c r="I21" s="43"/>
    </row>
    <row r="22" spans="1:13" ht="16" customHeight="1" x14ac:dyDescent="0.55000000000000004">
      <c r="A22" s="87" t="s">
        <v>3</v>
      </c>
      <c r="B22" s="72"/>
      <c r="C22" s="58"/>
      <c r="D22" s="59"/>
      <c r="E22" s="56" t="str">
        <f>_xlfn.XLOOKUP(A22,Grunddaten!B$363:B$373,Grunddaten!N$363:N$373)</f>
        <v>Eingabe Spalten C&amp;D</v>
      </c>
      <c r="F22" s="57" t="str">
        <f>_xlfn.XLOOKUP(A22,Grunddaten!B$363:B$373,Grunddaten!O$363:O$373)</f>
        <v>Eingabe Spalten C&amp;D</v>
      </c>
      <c r="G22" s="42"/>
      <c r="H22" s="42"/>
      <c r="I22" s="43"/>
    </row>
    <row r="23" spans="1:13" ht="16" customHeight="1" x14ac:dyDescent="0.55000000000000004">
      <c r="A23" s="87" t="s">
        <v>4</v>
      </c>
      <c r="B23" s="72"/>
      <c r="C23" s="58"/>
      <c r="D23" s="59"/>
      <c r="E23" s="56" t="str">
        <f>_xlfn.XLOOKUP(A23,Grunddaten!B$363:B$373,Grunddaten!N$363:N$373)</f>
        <v>Eingabe Spalten C&amp;D</v>
      </c>
      <c r="F23" s="57" t="str">
        <f>_xlfn.XLOOKUP(A23,Grunddaten!B$363:B$373,Grunddaten!O$363:O$373)</f>
        <v>Eingabe Spalten C&amp;D</v>
      </c>
      <c r="G23" s="42"/>
      <c r="H23" s="42"/>
      <c r="I23" s="43"/>
    </row>
    <row r="24" spans="1:13" ht="16" customHeight="1" x14ac:dyDescent="0.55000000000000004">
      <c r="A24" s="87" t="s">
        <v>143</v>
      </c>
      <c r="B24" s="72"/>
      <c r="C24" s="58"/>
      <c r="D24" s="59"/>
      <c r="E24" s="56" t="str">
        <f>_xlfn.XLOOKUP(A24,Grunddaten!B$363:B$373,Grunddaten!N$363:N$373)</f>
        <v>Eingabe Spalten C&amp;D</v>
      </c>
      <c r="F24" s="57" t="str">
        <f>_xlfn.XLOOKUP(A24,Grunddaten!B$363:B$373,Grunddaten!O$363:O$373)</f>
        <v>Eingabe Spalten C&amp;D</v>
      </c>
      <c r="G24" s="42"/>
      <c r="H24" s="42"/>
      <c r="I24" s="43"/>
    </row>
    <row r="25" spans="1:13" ht="16" customHeight="1" x14ac:dyDescent="0.55000000000000004">
      <c r="A25" s="87" t="s">
        <v>10</v>
      </c>
      <c r="B25" s="72"/>
      <c r="C25" s="58"/>
      <c r="D25" s="59"/>
      <c r="E25" s="56" t="str">
        <f>_xlfn.XLOOKUP(A25,Grunddaten!B$363:B$373,Grunddaten!N$363:N$373)</f>
        <v>Eingabe Spalten C&amp;D</v>
      </c>
      <c r="F25" s="57" t="str">
        <f>_xlfn.XLOOKUP(A25,Grunddaten!B$363:B$373,Grunddaten!O$363:O$373)</f>
        <v>Eingabe Spalten C&amp;D</v>
      </c>
      <c r="G25" s="42"/>
      <c r="H25" s="42"/>
      <c r="I25" s="43"/>
    </row>
    <row r="26" spans="1:13" ht="16" customHeight="1" x14ac:dyDescent="0.55000000000000004">
      <c r="A26" s="87" t="s">
        <v>11</v>
      </c>
      <c r="B26" s="72"/>
      <c r="C26" s="58"/>
      <c r="D26" s="59"/>
      <c r="E26" s="56" t="str">
        <f>_xlfn.XLOOKUP(A26,Grunddaten!B$363:B$373,Grunddaten!N$363:N$373)</f>
        <v>Eingabe Spalten C&amp;D</v>
      </c>
      <c r="F26" s="57" t="str">
        <f>_xlfn.XLOOKUP(A26,Grunddaten!B$363:B$373,Grunddaten!O$363:O$373)</f>
        <v>Eingabe Spalten C&amp;D</v>
      </c>
      <c r="G26" s="42"/>
      <c r="H26" s="42"/>
      <c r="I26" s="43"/>
    </row>
    <row r="27" spans="1:13" ht="16" customHeight="1" x14ac:dyDescent="0.55000000000000004">
      <c r="A27" s="87" t="s">
        <v>5</v>
      </c>
      <c r="B27" s="72"/>
      <c r="C27" s="58"/>
      <c r="D27" s="59"/>
      <c r="E27" s="56" t="str">
        <f>_xlfn.XLOOKUP(A27,Grunddaten!B$363:B$373,Grunddaten!N$363:N$373)</f>
        <v>Eingabe Spalten C&amp;D</v>
      </c>
      <c r="F27" s="57" t="str">
        <f>_xlfn.XLOOKUP(A27,Grunddaten!B$363:B$373,Grunddaten!O$363:O$373)</f>
        <v>Eingabe Spalten C&amp;D</v>
      </c>
      <c r="G27" s="44"/>
      <c r="H27" s="44"/>
      <c r="I27" s="45"/>
    </row>
    <row r="28" spans="1:13" ht="16" customHeight="1" x14ac:dyDescent="0.55000000000000004">
      <c r="A28" s="87" t="s">
        <v>6</v>
      </c>
      <c r="B28" s="72"/>
      <c r="C28" s="58"/>
      <c r="D28" s="59"/>
      <c r="E28" s="56" t="str">
        <f>_xlfn.XLOOKUP(A28,Grunddaten!B$363:B$373,Grunddaten!N$363:N$373)</f>
        <v>Eingabe Spalten C&amp;D</v>
      </c>
      <c r="F28" s="57" t="str">
        <f>_xlfn.XLOOKUP(A28,Grunddaten!B$363:B$373,Grunddaten!O$363:O$373)</f>
        <v>Eingabe Spalten C&amp;D</v>
      </c>
      <c r="G28" s="44"/>
      <c r="H28" s="44"/>
      <c r="I28" s="45"/>
    </row>
    <row r="29" spans="1:13" ht="16" customHeight="1" x14ac:dyDescent="0.55000000000000004">
      <c r="A29" s="87" t="s">
        <v>7</v>
      </c>
      <c r="B29" s="72"/>
      <c r="C29" s="58"/>
      <c r="D29" s="59"/>
      <c r="E29" s="56" t="str">
        <f>_xlfn.XLOOKUP(A29,Grunddaten!B$363:B$373,Grunddaten!N$363:N$373)</f>
        <v>Eingabe Spalten C&amp;D</v>
      </c>
      <c r="F29" s="57" t="str">
        <f>_xlfn.XLOOKUP(A29,Grunddaten!B$363:B$373,Grunddaten!O$363:O$373)</f>
        <v>Eingabe Spalten C&amp;D</v>
      </c>
      <c r="G29" s="42"/>
      <c r="H29" s="42"/>
      <c r="I29" s="43"/>
    </row>
    <row r="30" spans="1:13" ht="16" customHeight="1" x14ac:dyDescent="0.55000000000000004">
      <c r="A30" s="87" t="s">
        <v>206</v>
      </c>
      <c r="B30" s="72"/>
      <c r="C30" s="58"/>
      <c r="D30" s="59"/>
      <c r="E30" s="56" t="str">
        <f>_xlfn.XLOOKUP(A30,Grunddaten!B$363:B$373,Grunddaten!N$363:N$373)</f>
        <v>Eingabe Spalten C&amp;D</v>
      </c>
      <c r="F30" s="57" t="str">
        <f>_xlfn.XLOOKUP(A30,Grunddaten!B$363:B$373,Grunddaten!O$363:O$373)</f>
        <v>Eingabe Spalten C&amp;D</v>
      </c>
      <c r="G30" s="42"/>
      <c r="H30" s="42"/>
      <c r="I30" s="43"/>
    </row>
    <row r="31" spans="1:13" ht="16" customHeight="1" thickBot="1" x14ac:dyDescent="0.6">
      <c r="A31" s="88" t="s">
        <v>8</v>
      </c>
      <c r="B31" s="73"/>
      <c r="C31" s="67"/>
      <c r="D31" s="74"/>
      <c r="E31" s="64" t="str">
        <f>_xlfn.XLOOKUP(A31,Grunddaten!B$363:B$373,Grunddaten!N$363:N$373)</f>
        <v>Eingabe Spalten C&amp;D</v>
      </c>
      <c r="F31" s="65" t="str">
        <f>_xlfn.XLOOKUP(A31,Grunddaten!B$363:B$373,Grunddaten!O$363:O$373)</f>
        <v>Eingabe Spalten C&amp;D</v>
      </c>
      <c r="G31" s="75"/>
      <c r="H31" s="75"/>
      <c r="I31" s="76"/>
    </row>
  </sheetData>
  <sheetProtection algorithmName="SHA-512" hashValue="f6TjGCWnDPm7MUHdGqdaueT8naB/8uwvsOPZ0isjE350WCncq2xHlvJARuzRBVVcezKb69PbG7ZyroW7qLHqnQ==" saltValue="QmM0T8YIKWu5a8trldLaXQ==" spinCount="100000" sheet="1"/>
  <mergeCells count="10">
    <mergeCell ref="E20:F20"/>
    <mergeCell ref="C2:D2"/>
    <mergeCell ref="C4:D4"/>
    <mergeCell ref="C6:D6"/>
    <mergeCell ref="C20:D20"/>
    <mergeCell ref="C8:D8"/>
    <mergeCell ref="C10:D10"/>
    <mergeCell ref="C12:D12"/>
    <mergeCell ref="C14:D14"/>
    <mergeCell ref="C16:D16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40F7A-E404-4A10-B3AB-54A07B454933}">
  <sheetPr codeName="Tabelle2"/>
  <dimension ref="A1:O373"/>
  <sheetViews>
    <sheetView topLeftCell="A252" workbookViewId="0">
      <selection activeCell="B267" sqref="B267"/>
    </sheetView>
  </sheetViews>
  <sheetFormatPr baseColWidth="10" defaultColWidth="11.54296875" defaultRowHeight="14" x14ac:dyDescent="0.3"/>
  <cols>
    <col min="1" max="1" width="40.81640625" style="96" customWidth="1"/>
    <col min="2" max="2" width="30.81640625" style="96" customWidth="1"/>
    <col min="3" max="3" width="74" style="96" bestFit="1" customWidth="1"/>
    <col min="4" max="4" width="16.453125" style="144" bestFit="1" customWidth="1"/>
    <col min="5" max="13" width="11.54296875" style="96"/>
    <col min="14" max="15" width="20.81640625" style="96" customWidth="1"/>
    <col min="16" max="16384" width="11.54296875" style="96"/>
  </cols>
  <sheetData>
    <row r="1" spans="1:15" x14ac:dyDescent="0.3">
      <c r="A1" s="95" t="s">
        <v>176</v>
      </c>
    </row>
    <row r="3" spans="1:15" x14ac:dyDescent="0.3">
      <c r="A3" s="97" t="s">
        <v>149</v>
      </c>
      <c r="B3" s="98" t="s">
        <v>131</v>
      </c>
      <c r="C3" s="98"/>
      <c r="D3" s="145"/>
      <c r="E3" s="98"/>
      <c r="F3" s="98"/>
      <c r="G3" s="98"/>
      <c r="H3" s="98"/>
      <c r="I3" s="98"/>
      <c r="J3" s="98"/>
      <c r="K3" s="98"/>
      <c r="L3" s="98"/>
      <c r="M3" s="98"/>
      <c r="N3" s="98"/>
      <c r="O3" s="99"/>
    </row>
    <row r="4" spans="1:15" x14ac:dyDescent="0.3">
      <c r="A4" s="100"/>
      <c r="O4" s="101"/>
    </row>
    <row r="5" spans="1:15" x14ac:dyDescent="0.3">
      <c r="A5" s="100" t="s">
        <v>149</v>
      </c>
      <c r="B5" s="96" t="s">
        <v>17</v>
      </c>
      <c r="O5" s="101"/>
    </row>
    <row r="6" spans="1:15" x14ac:dyDescent="0.3">
      <c r="A6" s="100" t="s">
        <v>149</v>
      </c>
      <c r="B6" s="96" t="s">
        <v>24</v>
      </c>
      <c r="O6" s="101"/>
    </row>
    <row r="7" spans="1:15" x14ac:dyDescent="0.3">
      <c r="A7" s="100" t="s">
        <v>149</v>
      </c>
      <c r="B7" s="96" t="s">
        <v>27</v>
      </c>
      <c r="O7" s="101"/>
    </row>
    <row r="8" spans="1:15" x14ac:dyDescent="0.3">
      <c r="A8" s="100" t="s">
        <v>149</v>
      </c>
      <c r="B8" s="96" t="s">
        <v>29</v>
      </c>
      <c r="O8" s="101"/>
    </row>
    <row r="9" spans="1:15" x14ac:dyDescent="0.3">
      <c r="A9" s="100" t="s">
        <v>149</v>
      </c>
      <c r="B9" s="96" t="s">
        <v>32</v>
      </c>
      <c r="O9" s="101"/>
    </row>
    <row r="10" spans="1:15" x14ac:dyDescent="0.3">
      <c r="A10" s="100" t="s">
        <v>149</v>
      </c>
      <c r="B10" s="96" t="s">
        <v>56</v>
      </c>
      <c r="O10" s="101"/>
    </row>
    <row r="11" spans="1:15" x14ac:dyDescent="0.3">
      <c r="A11" s="102" t="s">
        <v>149</v>
      </c>
      <c r="B11" s="103" t="s">
        <v>64</v>
      </c>
      <c r="C11" s="103"/>
      <c r="D11" s="146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4"/>
    </row>
    <row r="14" spans="1:15" ht="112" x14ac:dyDescent="0.3">
      <c r="A14" s="105" t="s">
        <v>150</v>
      </c>
      <c r="B14" s="106" t="s">
        <v>130</v>
      </c>
      <c r="C14" s="106" t="s">
        <v>164</v>
      </c>
      <c r="D14" s="147" t="s">
        <v>165</v>
      </c>
      <c r="E14" s="107" t="s">
        <v>168</v>
      </c>
      <c r="F14" s="107" t="s">
        <v>169</v>
      </c>
      <c r="G14" s="108"/>
      <c r="H14" s="109" t="s">
        <v>186</v>
      </c>
      <c r="I14" s="109" t="s">
        <v>187</v>
      </c>
      <c r="J14" s="109" t="s">
        <v>170</v>
      </c>
      <c r="K14" s="109" t="s">
        <v>171</v>
      </c>
      <c r="L14" s="109" t="s">
        <v>172</v>
      </c>
      <c r="M14" s="109" t="s">
        <v>173</v>
      </c>
      <c r="N14" s="109" t="s">
        <v>174</v>
      </c>
      <c r="O14" s="110" t="s">
        <v>185</v>
      </c>
    </row>
    <row r="15" spans="1:15" ht="15" customHeight="1" x14ac:dyDescent="0.3">
      <c r="A15" s="97" t="s">
        <v>150</v>
      </c>
      <c r="B15" s="111" t="s">
        <v>2</v>
      </c>
      <c r="C15" s="98" t="str">
        <f>B15&amp;" "&amp;B$5</f>
        <v>Ärztlicher Bereich Orthopädie</v>
      </c>
      <c r="D15" s="145" t="s">
        <v>22</v>
      </c>
      <c r="E15" s="98">
        <v>30</v>
      </c>
      <c r="F15" s="98">
        <v>20</v>
      </c>
      <c r="G15" s="98"/>
      <c r="H15" s="98" t="e">
        <f>_xlfn.XLOOKUP(C15,Ambulant!B$21:B$31,Ambulant!D$21:D$31)</f>
        <v>#N/A</v>
      </c>
      <c r="I15" s="98" t="e">
        <f>_xlfn.XLOOKUP(C15,Ambulant!B$21:B$31,Ambulant!E$21:E$31)</f>
        <v>#N/A</v>
      </c>
      <c r="J15" s="98" cm="1">
        <f t="array" ref="J15">IF(ISERROR(RIGHT(H15,LEN(H15)-LOOKUP(999,FIND(":",H15,ROW(H:H))))),0,RIGHT(H15,LEN(H15)-LOOKUP(999,FIND(":",H15,ROW(H:H)))))</f>
        <v>0</v>
      </c>
      <c r="K15" s="98" t="e" cm="1">
        <f t="array" ref="K15">RIGHT(I15,LEN(I15)-LOOKUP(999,FIND(":",I15,ROW(I:I))))</f>
        <v>#N/A</v>
      </c>
      <c r="L15" s="98" t="e">
        <f>IF(AND(J15=0,K15&lt;&gt;""),J15,K15)</f>
        <v>#N/A</v>
      </c>
      <c r="M15" s="98" t="e">
        <f>IF(AND(J15=0,K15&lt;&gt;""),K15,J15)</f>
        <v>#N/A</v>
      </c>
      <c r="N15" s="98" t="str">
        <f>IF(ISERROR(IF(L15=0,0,100/L15*Ambulant!C$14/100)),"Eingabe Spalten D&amp;E",IF(L15=0,0,100/L15*Ambulant!C$14/100))</f>
        <v>Eingabe Spalten D&amp;E</v>
      </c>
      <c r="O15" s="99" t="str">
        <f>IF(ISERROR(IF(M15=0,0,100/M15*Ambulant!C$14/100)),"Eingabe Spalten D&amp;E",IF(M15=0,0,100/M15*Ambulant!C$14/100))</f>
        <v>Eingabe Spalten D&amp;E</v>
      </c>
    </row>
    <row r="16" spans="1:15" ht="15" customHeight="1" x14ac:dyDescent="0.3">
      <c r="A16" s="100" t="s">
        <v>150</v>
      </c>
      <c r="B16" s="112" t="s">
        <v>3</v>
      </c>
      <c r="C16" s="96" t="str">
        <f t="shared" ref="C16:C25" si="0">B16&amp;" "&amp;B$5</f>
        <v>Psychologischer Bereich Orthopädie</v>
      </c>
      <c r="D16" s="144" t="s">
        <v>41</v>
      </c>
      <c r="E16" s="96">
        <v>96</v>
      </c>
      <c r="F16" s="96">
        <v>64</v>
      </c>
      <c r="H16" s="96" t="e">
        <f>_xlfn.XLOOKUP(C16,Ambulant!B$21:B$31,Ambulant!D$21:D$31)</f>
        <v>#N/A</v>
      </c>
      <c r="I16" s="96" t="e">
        <f>_xlfn.XLOOKUP(C16,Ambulant!B$21:B$31,Ambulant!E$21:E$31)</f>
        <v>#N/A</v>
      </c>
      <c r="J16" s="96" cm="1">
        <f t="array" ref="J16">IF(ISERROR(RIGHT(H16,LEN(H16)-LOOKUP(999,FIND(":",H16,ROW(H:H))))),0,RIGHT(H16,LEN(H16)-LOOKUP(999,FIND(":",H16,ROW(H:H)))))</f>
        <v>0</v>
      </c>
      <c r="K16" s="96" t="e" cm="1">
        <f t="array" ref="K16">RIGHT(I16,LEN(I16)-LOOKUP(999,FIND(":",I16,ROW(I:I))))</f>
        <v>#N/A</v>
      </c>
      <c r="L16" s="96" t="e">
        <f t="shared" ref="L16:L24" si="1">IF(AND(J16=0,K16&lt;&gt;""),J16,K16)</f>
        <v>#N/A</v>
      </c>
      <c r="M16" s="96" t="e">
        <f t="shared" ref="M16:M24" si="2">IF(AND(J16=0,K16&lt;&gt;""),K16,J16)</f>
        <v>#N/A</v>
      </c>
      <c r="N16" s="96" t="str">
        <f>IF(ISERROR(IF(L16=0,0,100/L16*Ambulant!C$14/100)),"Eingabe Spalten D&amp;E",IF(L16=0,0,100/L16*Ambulant!C$14/100))</f>
        <v>Eingabe Spalten D&amp;E</v>
      </c>
      <c r="O16" s="101" t="str">
        <f>IF(ISERROR(IF(M16=0,0,100/M16*Ambulant!C$14/100)),"Eingabe Spalten D&amp;E",IF(M16=0,0,100/M16*Ambulant!C$14/100))</f>
        <v>Eingabe Spalten D&amp;E</v>
      </c>
    </row>
    <row r="17" spans="1:15" ht="15" customHeight="1" x14ac:dyDescent="0.3">
      <c r="A17" s="100" t="s">
        <v>150</v>
      </c>
      <c r="B17" s="112" t="s">
        <v>4</v>
      </c>
      <c r="C17" s="96" t="str">
        <f t="shared" si="0"/>
        <v>Pflege Orthopädie</v>
      </c>
      <c r="D17" s="144" t="s">
        <v>23</v>
      </c>
      <c r="E17" s="96">
        <v>85</v>
      </c>
      <c r="F17" s="96">
        <v>65</v>
      </c>
      <c r="H17" s="96" t="e">
        <f>_xlfn.XLOOKUP(C17,Ambulant!B$21:B$31,Ambulant!D$21:D$31)</f>
        <v>#N/A</v>
      </c>
      <c r="I17" s="96" t="e">
        <f>_xlfn.XLOOKUP(C17,Ambulant!B$21:B$31,Ambulant!E$21:E$31)</f>
        <v>#N/A</v>
      </c>
      <c r="J17" s="96" cm="1">
        <f t="array" ref="J17">IF(ISERROR(RIGHT(H17,LEN(H17)-LOOKUP(999,FIND(":",H17,ROW(H:H))))),0,RIGHT(H17,LEN(H17)-LOOKUP(999,FIND(":",H17,ROW(H:H)))))</f>
        <v>0</v>
      </c>
      <c r="K17" s="96" t="e" cm="1">
        <f t="array" ref="K17">RIGHT(I17,LEN(I17)-LOOKUP(999,FIND(":",I17,ROW(I:I))))</f>
        <v>#N/A</v>
      </c>
      <c r="L17" s="96" t="e">
        <f t="shared" si="1"/>
        <v>#N/A</v>
      </c>
      <c r="M17" s="96" t="e">
        <f t="shared" si="2"/>
        <v>#N/A</v>
      </c>
      <c r="N17" s="96" t="str">
        <f>IF(ISERROR(IF(L17=0,0,100/L17*Ambulant!C$14/100)),"Eingabe Spalten D&amp;E",IF(L17=0,0,100/L17*Ambulant!C$14/100))</f>
        <v>Eingabe Spalten D&amp;E</v>
      </c>
      <c r="O17" s="101" t="str">
        <f>IF(ISERROR(IF(M17=0,0,100/M17*Ambulant!C$14/100)),"Eingabe Spalten D&amp;E",IF(M17=0,0,100/M17*Ambulant!C$14/100))</f>
        <v>Eingabe Spalten D&amp;E</v>
      </c>
    </row>
    <row r="18" spans="1:15" ht="15" customHeight="1" x14ac:dyDescent="0.3">
      <c r="A18" s="100" t="s">
        <v>150</v>
      </c>
      <c r="B18" s="113" t="s">
        <v>161</v>
      </c>
      <c r="C18" s="96" t="str">
        <f t="shared" si="0"/>
        <v>­ davon examinierte Pflegekräfte (mind. 50%) Orthopädie</v>
      </c>
      <c r="D18" s="144" t="s">
        <v>132</v>
      </c>
      <c r="E18" s="96">
        <f>E17*2</f>
        <v>170</v>
      </c>
      <c r="F18" s="96">
        <f>F17*2</f>
        <v>130</v>
      </c>
      <c r="H18" s="96" t="e">
        <f>_xlfn.XLOOKUP(C18,Ambulant!B$21:B$31,Ambulant!D$21:D$31)</f>
        <v>#N/A</v>
      </c>
      <c r="I18" s="96" t="e">
        <f>_xlfn.XLOOKUP(C18,Ambulant!B$21:B$31,Ambulant!E$21:E$31)</f>
        <v>#N/A</v>
      </c>
      <c r="J18" s="96" cm="1">
        <f t="array" ref="J18">IF(ISERROR(RIGHT(H18,LEN(H18)-LOOKUP(999,FIND(":",H18,ROW(H:H))))),0,RIGHT(H18,LEN(H18)-LOOKUP(999,FIND(":",H18,ROW(H:H)))))</f>
        <v>0</v>
      </c>
      <c r="K18" s="96" t="e" cm="1">
        <f t="array" ref="K18">RIGHT(I18,LEN(I18)-LOOKUP(999,FIND(":",I18,ROW(I:I))))</f>
        <v>#N/A</v>
      </c>
      <c r="L18" s="96" t="e">
        <f t="shared" si="1"/>
        <v>#N/A</v>
      </c>
      <c r="M18" s="96" t="e">
        <f t="shared" si="2"/>
        <v>#N/A</v>
      </c>
      <c r="N18" s="96" t="str">
        <f>IF(ISERROR(IF(L18=0,0,100/L18*Ambulant!C$14/100)),"Eingabe Spalten D&amp;E",IF(L18=0,0,100/L18*Ambulant!C$14/100))</f>
        <v>Eingabe Spalten D&amp;E</v>
      </c>
      <c r="O18" s="101" t="str">
        <f>IF(ISERROR(IF(M18=0,0,100/M18*Ambulant!C$14/100)),"Eingabe Spalten D&amp;E",IF(M18=0,0,100/M18*Ambulant!C$14/100))</f>
        <v>Eingabe Spalten D&amp;E</v>
      </c>
    </row>
    <row r="19" spans="1:15" ht="15" customHeight="1" x14ac:dyDescent="0.3">
      <c r="A19" s="100" t="s">
        <v>150</v>
      </c>
      <c r="B19" s="112" t="s">
        <v>10</v>
      </c>
      <c r="C19" s="96" t="str">
        <f t="shared" si="0"/>
        <v>Physiotherapie Orthopädie</v>
      </c>
      <c r="D19" s="144" t="s">
        <v>42</v>
      </c>
      <c r="E19" s="96">
        <v>15</v>
      </c>
      <c r="F19" s="96">
        <v>11</v>
      </c>
      <c r="H19" s="96" t="e">
        <f>_xlfn.XLOOKUP(C19,Ambulant!B$21:B$31,Ambulant!D$21:D$31)</f>
        <v>#N/A</v>
      </c>
      <c r="I19" s="96" t="e">
        <f>_xlfn.XLOOKUP(C19,Ambulant!B$21:B$31,Ambulant!E$21:E$31)</f>
        <v>#N/A</v>
      </c>
      <c r="J19" s="96" cm="1">
        <f t="array" ref="J19">IF(ISERROR(RIGHT(H19,LEN(H19)-LOOKUP(999,FIND(":",H19,ROW(H:H))))),0,RIGHT(H19,LEN(H19)-LOOKUP(999,FIND(":",H19,ROW(H:H)))))</f>
        <v>0</v>
      </c>
      <c r="K19" s="96" t="e" cm="1">
        <f t="array" ref="K19">RIGHT(I19,LEN(I19)-LOOKUP(999,FIND(":",I19,ROW(I:I))))</f>
        <v>#N/A</v>
      </c>
      <c r="L19" s="96" t="e">
        <f t="shared" si="1"/>
        <v>#N/A</v>
      </c>
      <c r="M19" s="96" t="e">
        <f t="shared" si="2"/>
        <v>#N/A</v>
      </c>
      <c r="N19" s="96" t="str">
        <f>IF(ISERROR(IF(L19=0,0,100/L19*Ambulant!C$14/100)),"Eingabe Spalten D&amp;E",IF(L19=0,0,100/L19*Ambulant!C$14/100))</f>
        <v>Eingabe Spalten D&amp;E</v>
      </c>
      <c r="O19" s="101" t="str">
        <f>IF(ISERROR(IF(M19=0,0,100/M19*Ambulant!C$14/100)),"Eingabe Spalten D&amp;E",IF(M19=0,0,100/M19*Ambulant!C$14/100))</f>
        <v>Eingabe Spalten D&amp;E</v>
      </c>
    </row>
    <row r="20" spans="1:15" ht="15" customHeight="1" x14ac:dyDescent="0.3">
      <c r="A20" s="100" t="s">
        <v>150</v>
      </c>
      <c r="B20" s="112" t="s">
        <v>11</v>
      </c>
      <c r="C20" s="96" t="str">
        <f t="shared" si="0"/>
        <v>Physikalische Therapie Orthopädie</v>
      </c>
      <c r="D20" s="144" t="s">
        <v>38</v>
      </c>
      <c r="E20" s="96">
        <v>100</v>
      </c>
      <c r="F20" s="96">
        <v>50</v>
      </c>
      <c r="H20" s="96" t="e">
        <f>_xlfn.XLOOKUP(C20,Ambulant!B$21:B$31,Ambulant!D$21:D$31)</f>
        <v>#N/A</v>
      </c>
      <c r="I20" s="96" t="e">
        <f>_xlfn.XLOOKUP(C20,Ambulant!B$21:B$31,Ambulant!E$21:E$31)</f>
        <v>#N/A</v>
      </c>
      <c r="J20" s="96" cm="1">
        <f t="array" ref="J20">IF(ISERROR(RIGHT(H20,LEN(H20)-LOOKUP(999,FIND(":",H20,ROW(H:H))))),0,RIGHT(H20,LEN(H20)-LOOKUP(999,FIND(":",H20,ROW(H:H)))))</f>
        <v>0</v>
      </c>
      <c r="K20" s="96" t="e" cm="1">
        <f t="array" ref="K20">RIGHT(I20,LEN(I20)-LOOKUP(999,FIND(":",I20,ROW(I:I))))</f>
        <v>#N/A</v>
      </c>
      <c r="L20" s="96" t="e">
        <f t="shared" si="1"/>
        <v>#N/A</v>
      </c>
      <c r="M20" s="96" t="e">
        <f t="shared" si="2"/>
        <v>#N/A</v>
      </c>
      <c r="N20" s="96" t="str">
        <f>IF(ISERROR(IF(L20=0,0,100/L20*Ambulant!C$14/100)),"Eingabe Spalten D&amp;E",IF(L20=0,0,100/L20*Ambulant!C$14/100))</f>
        <v>Eingabe Spalten D&amp;E</v>
      </c>
      <c r="O20" s="101" t="str">
        <f>IF(ISERROR(IF(M20=0,0,100/M20*Ambulant!C$14/100)),"Eingabe Spalten D&amp;E",IF(M20=0,0,100/M20*Ambulant!C$14/100))</f>
        <v>Eingabe Spalten D&amp;E</v>
      </c>
    </row>
    <row r="21" spans="1:15" ht="15" customHeight="1" x14ac:dyDescent="0.3">
      <c r="A21" s="100" t="s">
        <v>150</v>
      </c>
      <c r="B21" s="112" t="s">
        <v>5</v>
      </c>
      <c r="C21" s="96" t="str">
        <f t="shared" si="0"/>
        <v>Sporttherapie Orthopädie</v>
      </c>
      <c r="D21" s="144" t="s">
        <v>43</v>
      </c>
      <c r="E21" s="96">
        <v>60</v>
      </c>
      <c r="F21" s="96">
        <v>40</v>
      </c>
      <c r="H21" s="96" t="e">
        <f>_xlfn.XLOOKUP(C21,Ambulant!B$21:B$31,Ambulant!D$21:D$31)</f>
        <v>#N/A</v>
      </c>
      <c r="I21" s="96" t="e">
        <f>_xlfn.XLOOKUP(C21,Ambulant!B$21:B$31,Ambulant!E$21:E$31)</f>
        <v>#N/A</v>
      </c>
      <c r="J21" s="96" cm="1">
        <f t="array" ref="J21">IF(ISERROR(RIGHT(H21,LEN(H21)-LOOKUP(999,FIND(":",H21,ROW(H:H))))),0,RIGHT(H21,LEN(H21)-LOOKUP(999,FIND(":",H21,ROW(H:H)))))</f>
        <v>0</v>
      </c>
      <c r="K21" s="96" t="e" cm="1">
        <f t="array" ref="K21">RIGHT(I21,LEN(I21)-LOOKUP(999,FIND(":",I21,ROW(I:I))))</f>
        <v>#N/A</v>
      </c>
      <c r="L21" s="96" t="e">
        <f t="shared" si="1"/>
        <v>#N/A</v>
      </c>
      <c r="M21" s="96" t="e">
        <f t="shared" si="2"/>
        <v>#N/A</v>
      </c>
      <c r="N21" s="96" t="str">
        <f>IF(ISERROR(IF(L21=0,0,100/L21*Ambulant!C$14/100)),"Eingabe Spalten D&amp;E",IF(L21=0,0,100/L21*Ambulant!C$14/100))</f>
        <v>Eingabe Spalten D&amp;E</v>
      </c>
      <c r="O21" s="101" t="str">
        <f>IF(ISERROR(IF(M21=0,0,100/M21*Ambulant!C$14/100)),"Eingabe Spalten D&amp;E",IF(M21=0,0,100/M21*Ambulant!C$14/100))</f>
        <v>Eingabe Spalten D&amp;E</v>
      </c>
    </row>
    <row r="22" spans="1:15" ht="15" customHeight="1" x14ac:dyDescent="0.3">
      <c r="A22" s="100" t="s">
        <v>150</v>
      </c>
      <c r="B22" s="112" t="s">
        <v>6</v>
      </c>
      <c r="C22" s="96" t="str">
        <f t="shared" si="0"/>
        <v>Ergotherapie Orthopädie</v>
      </c>
      <c r="D22" s="144" t="s">
        <v>44</v>
      </c>
      <c r="E22" s="96">
        <v>90</v>
      </c>
      <c r="F22" s="96">
        <v>50</v>
      </c>
      <c r="H22" s="96" t="e">
        <f>_xlfn.XLOOKUP(C22,Ambulant!B$21:B$31,Ambulant!D$21:D$31)</f>
        <v>#N/A</v>
      </c>
      <c r="I22" s="96" t="e">
        <f>_xlfn.XLOOKUP(C22,Ambulant!B$21:B$31,Ambulant!E$21:E$31)</f>
        <v>#N/A</v>
      </c>
      <c r="J22" s="96" cm="1">
        <f t="array" ref="J22">IF(ISERROR(RIGHT(H22,LEN(H22)-LOOKUP(999,FIND(":",H22,ROW(H:H))))),0,RIGHT(H22,LEN(H22)-LOOKUP(999,FIND(":",H22,ROW(H:H)))))</f>
        <v>0</v>
      </c>
      <c r="K22" s="96" t="e" cm="1">
        <f t="array" ref="K22">RIGHT(I22,LEN(I22)-LOOKUP(999,FIND(":",I22,ROW(I:I))))</f>
        <v>#N/A</v>
      </c>
      <c r="L22" s="96" t="e">
        <f t="shared" si="1"/>
        <v>#N/A</v>
      </c>
      <c r="M22" s="96" t="e">
        <f t="shared" si="2"/>
        <v>#N/A</v>
      </c>
      <c r="N22" s="96" t="str">
        <f>IF(ISERROR(IF(L22=0,0,100/L22*Ambulant!C$14/100)),"Eingabe Spalten D&amp;E",IF(L22=0,0,100/L22*Ambulant!C$14/100))</f>
        <v>Eingabe Spalten D&amp;E</v>
      </c>
      <c r="O22" s="101" t="str">
        <f>IF(ISERROR(IF(M22=0,0,100/M22*Ambulant!C$14/100)),"Eingabe Spalten D&amp;E",IF(M22=0,0,100/M22*Ambulant!C$14/100))</f>
        <v>Eingabe Spalten D&amp;E</v>
      </c>
    </row>
    <row r="23" spans="1:15" ht="15" customHeight="1" x14ac:dyDescent="0.3">
      <c r="A23" s="100" t="s">
        <v>150</v>
      </c>
      <c r="B23" s="112" t="s">
        <v>7</v>
      </c>
      <c r="C23" s="96" t="str">
        <f t="shared" si="0"/>
        <v>Ernährungsberatung Orthopädie</v>
      </c>
      <c r="D23" s="144" t="s">
        <v>45</v>
      </c>
      <c r="E23" s="96">
        <v>120</v>
      </c>
      <c r="F23" s="96">
        <v>100</v>
      </c>
      <c r="H23" s="96" t="e">
        <f>_xlfn.XLOOKUP(C23,Ambulant!B$21:B$31,Ambulant!D$21:D$31)</f>
        <v>#N/A</v>
      </c>
      <c r="I23" s="96" t="e">
        <f>_xlfn.XLOOKUP(C23,Ambulant!B$21:B$31,Ambulant!E$21:E$31)</f>
        <v>#N/A</v>
      </c>
      <c r="J23" s="96" cm="1">
        <f t="array" ref="J23">IF(ISERROR(RIGHT(H23,LEN(H23)-LOOKUP(999,FIND(":",H23,ROW(H:H))))),0,RIGHT(H23,LEN(H23)-LOOKUP(999,FIND(":",H23,ROW(H:H)))))</f>
        <v>0</v>
      </c>
      <c r="K23" s="96" t="e" cm="1">
        <f t="array" ref="K23">RIGHT(I23,LEN(I23)-LOOKUP(999,FIND(":",I23,ROW(I:I))))</f>
        <v>#N/A</v>
      </c>
      <c r="L23" s="96" t="e">
        <f t="shared" si="1"/>
        <v>#N/A</v>
      </c>
      <c r="M23" s="96" t="e">
        <f t="shared" si="2"/>
        <v>#N/A</v>
      </c>
      <c r="N23" s="96" t="str">
        <f>IF(ISERROR(IF(L23=0,0,100/L23*Ambulant!C$14/100)),"Eingabe Spalten D&amp;E",IF(L23=0,0,100/L23*Ambulant!C$14/100))</f>
        <v>Eingabe Spalten D&amp;E</v>
      </c>
      <c r="O23" s="101" t="str">
        <f>IF(ISERROR(IF(M23=0,0,100/M23*Ambulant!C$14/100)),"Eingabe Spalten D&amp;E",IF(M23=0,0,100/M23*Ambulant!C$14/100))</f>
        <v>Eingabe Spalten D&amp;E</v>
      </c>
    </row>
    <row r="24" spans="1:15" ht="15" customHeight="1" x14ac:dyDescent="0.3">
      <c r="A24" s="100" t="s">
        <v>150</v>
      </c>
      <c r="B24" s="114" t="s">
        <v>206</v>
      </c>
      <c r="C24" s="96" t="str">
        <f t="shared" si="0"/>
        <v>Sozialberatung Orthopädie</v>
      </c>
      <c r="D24" s="144" t="s">
        <v>46</v>
      </c>
      <c r="E24" s="96">
        <v>120</v>
      </c>
      <c r="F24" s="96">
        <v>80</v>
      </c>
      <c r="H24" s="96" t="e">
        <f>_xlfn.XLOOKUP(C24,Ambulant!B$21:B$31,Ambulant!D$21:D$31)</f>
        <v>#N/A</v>
      </c>
      <c r="I24" s="96" t="e">
        <f>_xlfn.XLOOKUP(C24,Ambulant!B$21:B$31,Ambulant!E$21:E$31)</f>
        <v>#N/A</v>
      </c>
      <c r="J24" s="96" cm="1">
        <f t="array" ref="J24">IF(ISERROR(RIGHT(H24,LEN(H24)-LOOKUP(999,FIND(":",H24,ROW(H:H))))),0,RIGHT(H24,LEN(H24)-LOOKUP(999,FIND(":",H24,ROW(H:H)))))</f>
        <v>0</v>
      </c>
      <c r="K24" s="96" t="e" cm="1">
        <f t="array" ref="K24">RIGHT(I24,LEN(I24)-LOOKUP(999,FIND(":",I24,ROW(I:I))))</f>
        <v>#N/A</v>
      </c>
      <c r="L24" s="96" t="e">
        <f t="shared" si="1"/>
        <v>#N/A</v>
      </c>
      <c r="M24" s="96" t="e">
        <f t="shared" si="2"/>
        <v>#N/A</v>
      </c>
      <c r="N24" s="96" t="str">
        <f>IF(ISERROR(IF(L24=0,0,100/L24*Ambulant!C$14/100)),"Eingabe Spalten D&amp;E",IF(L24=0,0,100/L24*Ambulant!C$14/100))</f>
        <v>Eingabe Spalten D&amp;E</v>
      </c>
      <c r="O24" s="101" t="str">
        <f>IF(ISERROR(IF(M24=0,0,100/M24*Ambulant!C$14/100)),"Eingabe Spalten D&amp;E",IF(M24=0,0,100/M24*Ambulant!C$14/100))</f>
        <v>Eingabe Spalten D&amp;E</v>
      </c>
    </row>
    <row r="25" spans="1:15" ht="15" customHeight="1" x14ac:dyDescent="0.3">
      <c r="A25" s="102" t="s">
        <v>150</v>
      </c>
      <c r="B25" s="115" t="s">
        <v>8</v>
      </c>
      <c r="C25" s="103" t="str">
        <f t="shared" si="0"/>
        <v>Logopädie Orthopädie</v>
      </c>
      <c r="D25" s="146"/>
      <c r="E25" s="103"/>
      <c r="F25" s="103"/>
      <c r="G25" s="103"/>
      <c r="H25" s="103" t="e">
        <f>_xlfn.XLOOKUP(C25,Ambulant!B$21:B$31,Ambulant!D$21:D$31)</f>
        <v>#N/A</v>
      </c>
      <c r="I25" s="103" t="e">
        <f>_xlfn.XLOOKUP(C25,Ambulant!B$21:B$31,Ambulant!E$21:E$31)</f>
        <v>#N/A</v>
      </c>
      <c r="J25" s="103" cm="1">
        <f t="array" ref="J25">IF(ISERROR(RIGHT(H25,LEN(H25)-LOOKUP(999,FIND(":",H25,ROW(H:H))))),0,RIGHT(H25,LEN(H25)-LOOKUP(999,FIND(":",H25,ROW(H:H)))))</f>
        <v>0</v>
      </c>
      <c r="K25" s="103" t="e" cm="1">
        <f t="array" ref="K25">RIGHT(I25,LEN(I25)-LOOKUP(999,FIND(":",I25,ROW(I:I))))</f>
        <v>#N/A</v>
      </c>
      <c r="L25" s="103" t="e">
        <f t="shared" ref="L25:L88" si="3">IF(AND(J25=0,K25&lt;&gt;""),J25,K25)</f>
        <v>#N/A</v>
      </c>
      <c r="M25" s="103" t="e">
        <f t="shared" ref="M25:M88" si="4">IF(AND(J25=0,K25&lt;&gt;""),K25,J25)</f>
        <v>#N/A</v>
      </c>
      <c r="N25" s="103" t="str">
        <f>IF(ISERROR(IF(L25=0,0,100/L25*Ambulant!C$14/100)),"Eingabe Spalten D&amp;E",IF(L25=0,0,100/L25*Ambulant!C$14/100))</f>
        <v>Eingabe Spalten D&amp;E</v>
      </c>
      <c r="O25" s="104" t="str">
        <f>IF(ISERROR(IF(M25=0,0,100/M25*Ambulant!C$14/100)),"Eingabe Spalten D&amp;E",IF(M25=0,0,100/M25*Ambulant!C$14/100))</f>
        <v>Eingabe Spalten D&amp;E</v>
      </c>
    </row>
    <row r="26" spans="1:15" ht="15" customHeight="1" x14ac:dyDescent="0.3">
      <c r="A26" s="97" t="s">
        <v>150</v>
      </c>
      <c r="B26" s="111" t="s">
        <v>2</v>
      </c>
      <c r="C26" s="98" t="str">
        <f>B26&amp;" "&amp;B$6</f>
        <v>Ärztlicher Bereich Kardiologie</v>
      </c>
      <c r="D26" s="145" t="s">
        <v>25</v>
      </c>
      <c r="E26" s="98">
        <v>28</v>
      </c>
      <c r="F26" s="98">
        <v>20</v>
      </c>
      <c r="G26" s="98"/>
      <c r="H26" s="98" t="e">
        <f>_xlfn.XLOOKUP(C26,Ambulant!B$21:B$31,Ambulant!D$21:D$31)</f>
        <v>#N/A</v>
      </c>
      <c r="I26" s="98" t="e">
        <f>_xlfn.XLOOKUP(C26,Ambulant!B$21:B$31,Ambulant!E$21:E$31)</f>
        <v>#N/A</v>
      </c>
      <c r="J26" s="98" cm="1">
        <f t="array" ref="J26">IF(ISERROR(RIGHT(H26,LEN(H26)-LOOKUP(999,FIND(":",H26,ROW(H:H))))),0,RIGHT(H26,LEN(H26)-LOOKUP(999,FIND(":",H26,ROW(H:H)))))</f>
        <v>0</v>
      </c>
      <c r="K26" s="98" t="e" cm="1">
        <f t="array" ref="K26">RIGHT(I26,LEN(I26)-LOOKUP(999,FIND(":",I26,ROW(I:I))))</f>
        <v>#N/A</v>
      </c>
      <c r="L26" s="98" t="e">
        <f t="shared" si="3"/>
        <v>#N/A</v>
      </c>
      <c r="M26" s="98" t="e">
        <f t="shared" si="4"/>
        <v>#N/A</v>
      </c>
      <c r="N26" s="98" t="str">
        <f>IF(ISERROR(IF(L26=0,0,100/L26*Ambulant!C$14/100)),"Eingabe Spalten D&amp;E",IF(L26=0,0,100/L26*Ambulant!C$14/100))</f>
        <v>Eingabe Spalten D&amp;E</v>
      </c>
      <c r="O26" s="99" t="str">
        <f>IF(ISERROR(IF(M26=0,0,100/M26*Ambulant!C$14/100)),"Eingabe Spalten D&amp;E",IF(M26=0,0,100/M26*Ambulant!C$14/100))</f>
        <v>Eingabe Spalten D&amp;E</v>
      </c>
    </row>
    <row r="27" spans="1:15" ht="15" customHeight="1" x14ac:dyDescent="0.3">
      <c r="A27" s="100" t="s">
        <v>150</v>
      </c>
      <c r="B27" s="112" t="s">
        <v>3</v>
      </c>
      <c r="C27" s="96" t="str">
        <f t="shared" ref="C27:C36" si="5">B27&amp;" "&amp;B$6</f>
        <v>Psychologischer Bereich Kardiologie</v>
      </c>
      <c r="D27" s="144" t="s">
        <v>47</v>
      </c>
      <c r="E27" s="96">
        <v>85</v>
      </c>
      <c r="F27" s="96">
        <v>50</v>
      </c>
      <c r="H27" s="96" t="e">
        <f>_xlfn.XLOOKUP(C27,Ambulant!B$21:B$31,Ambulant!D$21:D$31)</f>
        <v>#N/A</v>
      </c>
      <c r="I27" s="96" t="e">
        <f>_xlfn.XLOOKUP(C27,Ambulant!B$21:B$31,Ambulant!E$21:E$31)</f>
        <v>#N/A</v>
      </c>
      <c r="J27" s="96" cm="1">
        <f t="array" ref="J27">IF(ISERROR(RIGHT(H27,LEN(H27)-LOOKUP(999,FIND(":",H27,ROW(H:H))))),0,RIGHT(H27,LEN(H27)-LOOKUP(999,FIND(":",H27,ROW(H:H)))))</f>
        <v>0</v>
      </c>
      <c r="K27" s="96" t="e" cm="1">
        <f t="array" ref="K27">RIGHT(I27,LEN(I27)-LOOKUP(999,FIND(":",I27,ROW(I:I))))</f>
        <v>#N/A</v>
      </c>
      <c r="L27" s="96" t="e">
        <f t="shared" si="3"/>
        <v>#N/A</v>
      </c>
      <c r="M27" s="96" t="e">
        <f t="shared" si="4"/>
        <v>#N/A</v>
      </c>
      <c r="N27" s="96" t="str">
        <f>IF(ISERROR(IF(L27=0,0,100/L27*Ambulant!C$14/100)),"Eingabe Spalten D&amp;E",IF(L27=0,0,100/L27*Ambulant!C$14/100))</f>
        <v>Eingabe Spalten D&amp;E</v>
      </c>
      <c r="O27" s="101" t="str">
        <f>IF(ISERROR(IF(M27=0,0,100/M27*Ambulant!C$14/100)),"Eingabe Spalten D&amp;E",IF(M27=0,0,100/M27*Ambulant!C$14/100))</f>
        <v>Eingabe Spalten D&amp;E</v>
      </c>
    </row>
    <row r="28" spans="1:15" ht="15" customHeight="1" x14ac:dyDescent="0.3">
      <c r="A28" s="100" t="s">
        <v>150</v>
      </c>
      <c r="B28" s="112" t="s">
        <v>4</v>
      </c>
      <c r="C28" s="96" t="str">
        <f t="shared" si="5"/>
        <v>Pflege Kardiologie</v>
      </c>
      <c r="D28" s="144" t="s">
        <v>26</v>
      </c>
      <c r="E28" s="96">
        <v>44</v>
      </c>
      <c r="F28" s="96">
        <v>30</v>
      </c>
      <c r="H28" s="96" t="e">
        <f>_xlfn.XLOOKUP(C28,Ambulant!B$21:B$31,Ambulant!D$21:D$31)</f>
        <v>#N/A</v>
      </c>
      <c r="I28" s="96" t="e">
        <f>_xlfn.XLOOKUP(C28,Ambulant!B$21:B$31,Ambulant!E$21:E$31)</f>
        <v>#N/A</v>
      </c>
      <c r="J28" s="96" cm="1">
        <f t="array" ref="J28">IF(ISERROR(RIGHT(H28,LEN(H28)-LOOKUP(999,FIND(":",H28,ROW(H:H))))),0,RIGHT(H28,LEN(H28)-LOOKUP(999,FIND(":",H28,ROW(H:H)))))</f>
        <v>0</v>
      </c>
      <c r="K28" s="96" t="e" cm="1">
        <f t="array" ref="K28">RIGHT(I28,LEN(I28)-LOOKUP(999,FIND(":",I28,ROW(I:I))))</f>
        <v>#N/A</v>
      </c>
      <c r="L28" s="96" t="e">
        <f t="shared" si="3"/>
        <v>#N/A</v>
      </c>
      <c r="M28" s="96" t="e">
        <f t="shared" si="4"/>
        <v>#N/A</v>
      </c>
      <c r="N28" s="96" t="str">
        <f>IF(ISERROR(IF(L28=0,0,100/L28*Ambulant!C$14/100)),"Eingabe Spalten D&amp;E",IF(L28=0,0,100/L28*Ambulant!C$14/100))</f>
        <v>Eingabe Spalten D&amp;E</v>
      </c>
      <c r="O28" s="101" t="str">
        <f>IF(ISERROR(IF(M28=0,0,100/M28*Ambulant!C$14/100)),"Eingabe Spalten D&amp;E",IF(M28=0,0,100/M28*Ambulant!C$14/100))</f>
        <v>Eingabe Spalten D&amp;E</v>
      </c>
    </row>
    <row r="29" spans="1:15" ht="15" customHeight="1" x14ac:dyDescent="0.3">
      <c r="A29" s="100" t="s">
        <v>150</v>
      </c>
      <c r="B29" s="113" t="s">
        <v>161</v>
      </c>
      <c r="C29" s="96" t="str">
        <f t="shared" si="5"/>
        <v>­ davon examinierte Pflegekräfte (mind. 50%) Kardiologie</v>
      </c>
      <c r="D29" s="144" t="s">
        <v>133</v>
      </c>
      <c r="E29" s="96">
        <f>E28*2</f>
        <v>88</v>
      </c>
      <c r="F29" s="96">
        <f>F28*2</f>
        <v>60</v>
      </c>
      <c r="H29" s="96" t="e">
        <f>_xlfn.XLOOKUP(C29,Ambulant!B$21:B$31,Ambulant!D$21:D$31)</f>
        <v>#N/A</v>
      </c>
      <c r="I29" s="96" t="e">
        <f>_xlfn.XLOOKUP(C29,Ambulant!B$21:B$31,Ambulant!E$21:E$31)</f>
        <v>#N/A</v>
      </c>
      <c r="J29" s="96" cm="1">
        <f t="array" ref="J29">IF(ISERROR(RIGHT(H29,LEN(H29)-LOOKUP(999,FIND(":",H29,ROW(H:H))))),0,RIGHT(H29,LEN(H29)-LOOKUP(999,FIND(":",H29,ROW(H:H)))))</f>
        <v>0</v>
      </c>
      <c r="K29" s="96" t="e" cm="1">
        <f t="array" ref="K29">RIGHT(I29,LEN(I29)-LOOKUP(999,FIND(":",I29,ROW(I:I))))</f>
        <v>#N/A</v>
      </c>
      <c r="L29" s="96" t="e">
        <f t="shared" si="3"/>
        <v>#N/A</v>
      </c>
      <c r="M29" s="96" t="e">
        <f t="shared" si="4"/>
        <v>#N/A</v>
      </c>
      <c r="N29" s="96" t="str">
        <f>IF(ISERROR(IF(L29=0,0,100/L29*Ambulant!C$14/100)),"Eingabe Spalten D&amp;E",IF(L29=0,0,100/L29*Ambulant!C$14/100))</f>
        <v>Eingabe Spalten D&amp;E</v>
      </c>
      <c r="O29" s="101" t="str">
        <f>IF(ISERROR(IF(M29=0,0,100/M29*Ambulant!C$14/100)),"Eingabe Spalten D&amp;E",IF(M29=0,0,100/M29*Ambulant!C$14/100))</f>
        <v>Eingabe Spalten D&amp;E</v>
      </c>
    </row>
    <row r="30" spans="1:15" ht="15" customHeight="1" x14ac:dyDescent="0.3">
      <c r="A30" s="100" t="s">
        <v>150</v>
      </c>
      <c r="B30" s="112" t="s">
        <v>10</v>
      </c>
      <c r="C30" s="96" t="str">
        <f t="shared" si="5"/>
        <v>Physiotherapie Kardiologie</v>
      </c>
      <c r="D30" s="144" t="s">
        <v>43</v>
      </c>
      <c r="E30" s="96">
        <v>60</v>
      </c>
      <c r="F30" s="96">
        <v>40</v>
      </c>
      <c r="H30" s="96" t="e">
        <f>_xlfn.XLOOKUP(C30,Ambulant!B$21:B$31,Ambulant!D$21:D$31)</f>
        <v>#N/A</v>
      </c>
      <c r="I30" s="96" t="e">
        <f>_xlfn.XLOOKUP(C30,Ambulant!B$21:B$31,Ambulant!E$21:E$31)</f>
        <v>#N/A</v>
      </c>
      <c r="J30" s="96" cm="1">
        <f t="array" ref="J30">IF(ISERROR(RIGHT(H30,LEN(H30)-LOOKUP(999,FIND(":",H30,ROW(H:H))))),0,RIGHT(H30,LEN(H30)-LOOKUP(999,FIND(":",H30,ROW(H:H)))))</f>
        <v>0</v>
      </c>
      <c r="K30" s="96" t="e" cm="1">
        <f t="array" ref="K30">RIGHT(I30,LEN(I30)-LOOKUP(999,FIND(":",I30,ROW(I:I))))</f>
        <v>#N/A</v>
      </c>
      <c r="L30" s="96" t="e">
        <f t="shared" si="3"/>
        <v>#N/A</v>
      </c>
      <c r="M30" s="96" t="e">
        <f t="shared" si="4"/>
        <v>#N/A</v>
      </c>
      <c r="N30" s="96" t="str">
        <f>IF(ISERROR(IF(L30=0,0,100/L30*Ambulant!C$14/100)),"Eingabe Spalten D&amp;E",IF(L30=0,0,100/L30*Ambulant!C$14/100))</f>
        <v>Eingabe Spalten D&amp;E</v>
      </c>
      <c r="O30" s="101" t="str">
        <f>IF(ISERROR(IF(M30=0,0,100/M30*Ambulant!C$14/100)),"Eingabe Spalten D&amp;E",IF(M30=0,0,100/M30*Ambulant!C$14/100))</f>
        <v>Eingabe Spalten D&amp;E</v>
      </c>
    </row>
    <row r="31" spans="1:15" ht="15" customHeight="1" x14ac:dyDescent="0.3">
      <c r="A31" s="100" t="s">
        <v>150</v>
      </c>
      <c r="B31" s="112" t="s">
        <v>11</v>
      </c>
      <c r="C31" s="96" t="str">
        <f t="shared" si="5"/>
        <v>Physikalische Therapie Kardiologie</v>
      </c>
      <c r="D31" s="144" t="s">
        <v>48</v>
      </c>
      <c r="E31" s="96">
        <v>0</v>
      </c>
      <c r="F31" s="96">
        <v>120</v>
      </c>
      <c r="H31" s="96" t="e">
        <f>_xlfn.XLOOKUP(C31,Ambulant!B$21:B$31,Ambulant!D$21:D$31)</f>
        <v>#N/A</v>
      </c>
      <c r="I31" s="96" t="e">
        <f>_xlfn.XLOOKUP(C31,Ambulant!B$21:B$31,Ambulant!E$21:E$31)</f>
        <v>#N/A</v>
      </c>
      <c r="J31" s="96" cm="1">
        <f t="array" ref="J31">IF(ISERROR(RIGHT(H31,LEN(H31)-LOOKUP(999,FIND(":",H31,ROW(H:H))))),0,RIGHT(H31,LEN(H31)-LOOKUP(999,FIND(":",H31,ROW(H:H)))))</f>
        <v>0</v>
      </c>
      <c r="K31" s="96" t="e" cm="1">
        <f t="array" ref="K31">RIGHT(I31,LEN(I31)-LOOKUP(999,FIND(":",I31,ROW(I:I))))</f>
        <v>#N/A</v>
      </c>
      <c r="L31" s="96" t="e">
        <f t="shared" si="3"/>
        <v>#N/A</v>
      </c>
      <c r="M31" s="96" t="e">
        <f t="shared" si="4"/>
        <v>#N/A</v>
      </c>
      <c r="N31" s="96" t="str">
        <f>IF(ISERROR(IF(L31=0,0,100/L31*Ambulant!C$14/100)),"Eingabe Spalten D&amp;E",IF(L31=0,0,100/L31*Ambulant!C$14/100))</f>
        <v>Eingabe Spalten D&amp;E</v>
      </c>
      <c r="O31" s="101" t="str">
        <f>IF(ISERROR(IF(M31=0,0,100/M31*Ambulant!C$14/100)),"Eingabe Spalten D&amp;E",IF(M31=0,0,100/M31*Ambulant!C$14/100))</f>
        <v>Eingabe Spalten D&amp;E</v>
      </c>
    </row>
    <row r="32" spans="1:15" ht="15" customHeight="1" x14ac:dyDescent="0.3">
      <c r="A32" s="100" t="s">
        <v>150</v>
      </c>
      <c r="B32" s="112" t="s">
        <v>5</v>
      </c>
      <c r="C32" s="96" t="str">
        <f t="shared" si="5"/>
        <v>Sporttherapie Kardiologie</v>
      </c>
      <c r="D32" s="144" t="s">
        <v>49</v>
      </c>
      <c r="E32" s="96">
        <v>50</v>
      </c>
      <c r="F32" s="96">
        <v>33</v>
      </c>
      <c r="H32" s="96" t="e">
        <f>_xlfn.XLOOKUP(C32,Ambulant!B$21:B$31,Ambulant!D$21:D$31)</f>
        <v>#N/A</v>
      </c>
      <c r="I32" s="96" t="e">
        <f>_xlfn.XLOOKUP(C32,Ambulant!B$21:B$31,Ambulant!E$21:E$31)</f>
        <v>#N/A</v>
      </c>
      <c r="J32" s="96" cm="1">
        <f t="array" ref="J32">IF(ISERROR(RIGHT(H32,LEN(H32)-LOOKUP(999,FIND(":",H32,ROW(H:H))))),0,RIGHT(H32,LEN(H32)-LOOKUP(999,FIND(":",H32,ROW(H:H)))))</f>
        <v>0</v>
      </c>
      <c r="K32" s="96" t="e" cm="1">
        <f t="array" ref="K32">RIGHT(I32,LEN(I32)-LOOKUP(999,FIND(":",I32,ROW(I:I))))</f>
        <v>#N/A</v>
      </c>
      <c r="L32" s="96" t="e">
        <f t="shared" si="3"/>
        <v>#N/A</v>
      </c>
      <c r="M32" s="96" t="e">
        <f t="shared" si="4"/>
        <v>#N/A</v>
      </c>
      <c r="N32" s="96" t="str">
        <f>IF(ISERROR(IF(L32=0,0,100/L32*Ambulant!C$14/100)),"Eingabe Spalten D&amp;E",IF(L32=0,0,100/L32*Ambulant!C$14/100))</f>
        <v>Eingabe Spalten D&amp;E</v>
      </c>
      <c r="O32" s="101" t="str">
        <f>IF(ISERROR(IF(M32=0,0,100/M32*Ambulant!C$14/100)),"Eingabe Spalten D&amp;E",IF(M32=0,0,100/M32*Ambulant!C$14/100))</f>
        <v>Eingabe Spalten D&amp;E</v>
      </c>
    </row>
    <row r="33" spans="1:15" ht="15" customHeight="1" x14ac:dyDescent="0.3">
      <c r="A33" s="100" t="s">
        <v>150</v>
      </c>
      <c r="B33" s="112" t="s">
        <v>6</v>
      </c>
      <c r="C33" s="96" t="str">
        <f t="shared" si="5"/>
        <v>Ergotherapie Kardiologie</v>
      </c>
      <c r="D33" s="144" t="s">
        <v>50</v>
      </c>
      <c r="E33" s="96">
        <v>193</v>
      </c>
      <c r="F33" s="96">
        <v>120</v>
      </c>
      <c r="H33" s="96" t="e">
        <f>_xlfn.XLOOKUP(C33,Ambulant!B$21:B$31,Ambulant!D$21:D$31)</f>
        <v>#N/A</v>
      </c>
      <c r="I33" s="96" t="e">
        <f>_xlfn.XLOOKUP(C33,Ambulant!B$21:B$31,Ambulant!E$21:E$31)</f>
        <v>#N/A</v>
      </c>
      <c r="J33" s="96" cm="1">
        <f t="array" ref="J33">IF(ISERROR(RIGHT(H33,LEN(H33)-LOOKUP(999,FIND(":",H33,ROW(H:H))))),0,RIGHT(H33,LEN(H33)-LOOKUP(999,FIND(":",H33,ROW(H:H)))))</f>
        <v>0</v>
      </c>
      <c r="K33" s="96" t="e" cm="1">
        <f t="array" ref="K33">RIGHT(I33,LEN(I33)-LOOKUP(999,FIND(":",I33,ROW(I:I))))</f>
        <v>#N/A</v>
      </c>
      <c r="L33" s="96" t="e">
        <f t="shared" si="3"/>
        <v>#N/A</v>
      </c>
      <c r="M33" s="96" t="e">
        <f t="shared" si="4"/>
        <v>#N/A</v>
      </c>
      <c r="N33" s="96" t="str">
        <f>IF(ISERROR(IF(L33=0,0,100/L33*Ambulant!C$14/100)),"Eingabe Spalten D&amp;E",IF(L33=0,0,100/L33*Ambulant!C$14/100))</f>
        <v>Eingabe Spalten D&amp;E</v>
      </c>
      <c r="O33" s="101" t="str">
        <f>IF(ISERROR(IF(M33=0,0,100/M33*Ambulant!C$14/100)),"Eingabe Spalten D&amp;E",IF(M33=0,0,100/M33*Ambulant!C$14/100))</f>
        <v>Eingabe Spalten D&amp;E</v>
      </c>
    </row>
    <row r="34" spans="1:15" ht="15" customHeight="1" x14ac:dyDescent="0.3">
      <c r="A34" s="100" t="s">
        <v>150</v>
      </c>
      <c r="B34" s="112" t="s">
        <v>7</v>
      </c>
      <c r="C34" s="96" t="str">
        <f t="shared" si="5"/>
        <v>Ernährungsberatung Kardiologie</v>
      </c>
      <c r="D34" s="144" t="s">
        <v>51</v>
      </c>
      <c r="E34" s="96">
        <v>80</v>
      </c>
      <c r="F34" s="96">
        <v>66</v>
      </c>
      <c r="H34" s="96" t="e">
        <f>_xlfn.XLOOKUP(C34,Ambulant!B$21:B$31,Ambulant!D$21:D$31)</f>
        <v>#N/A</v>
      </c>
      <c r="I34" s="96" t="e">
        <f>_xlfn.XLOOKUP(C34,Ambulant!B$21:B$31,Ambulant!E$21:E$31)</f>
        <v>#N/A</v>
      </c>
      <c r="J34" s="96" cm="1">
        <f t="array" ref="J34">IF(ISERROR(RIGHT(H34,LEN(H34)-LOOKUP(999,FIND(":",H34,ROW(H:H))))),0,RIGHT(H34,LEN(H34)-LOOKUP(999,FIND(":",H34,ROW(H:H)))))</f>
        <v>0</v>
      </c>
      <c r="K34" s="96" t="e" cm="1">
        <f t="array" ref="K34">RIGHT(I34,LEN(I34)-LOOKUP(999,FIND(":",I34,ROW(I:I))))</f>
        <v>#N/A</v>
      </c>
      <c r="L34" s="96" t="e">
        <f t="shared" si="3"/>
        <v>#N/A</v>
      </c>
      <c r="M34" s="96" t="e">
        <f t="shared" si="4"/>
        <v>#N/A</v>
      </c>
      <c r="N34" s="96" t="str">
        <f>IF(ISERROR(IF(L34=0,0,100/L34*Ambulant!C$14/100)),"Eingabe Spalten D&amp;E",IF(L34=0,0,100/L34*Ambulant!C$14/100))</f>
        <v>Eingabe Spalten D&amp;E</v>
      </c>
      <c r="O34" s="101" t="str">
        <f>IF(ISERROR(IF(M34=0,0,100/M34*Ambulant!C$14/100)),"Eingabe Spalten D&amp;E",IF(M34=0,0,100/M34*Ambulant!C$14/100))</f>
        <v>Eingabe Spalten D&amp;E</v>
      </c>
    </row>
    <row r="35" spans="1:15" ht="15" customHeight="1" x14ac:dyDescent="0.3">
      <c r="A35" s="100" t="s">
        <v>150</v>
      </c>
      <c r="B35" s="112" t="s">
        <v>206</v>
      </c>
      <c r="C35" s="96" t="str">
        <f t="shared" si="5"/>
        <v>Sozialberatung Kardiologie</v>
      </c>
      <c r="D35" s="144" t="s">
        <v>46</v>
      </c>
      <c r="E35" s="96">
        <v>120</v>
      </c>
      <c r="F35" s="96">
        <v>80</v>
      </c>
      <c r="H35" s="96" t="e">
        <f>_xlfn.XLOOKUP(C35,Ambulant!B$21:B$31,Ambulant!D$21:D$31)</f>
        <v>#N/A</v>
      </c>
      <c r="I35" s="96" t="e">
        <f>_xlfn.XLOOKUP(C35,Ambulant!B$21:B$31,Ambulant!E$21:E$31)</f>
        <v>#N/A</v>
      </c>
      <c r="J35" s="96" cm="1">
        <f t="array" ref="J35">IF(ISERROR(RIGHT(H35,LEN(H35)-LOOKUP(999,FIND(":",H35,ROW(H:H))))),0,RIGHT(H35,LEN(H35)-LOOKUP(999,FIND(":",H35,ROW(H:H)))))</f>
        <v>0</v>
      </c>
      <c r="K35" s="96" t="e" cm="1">
        <f t="array" ref="K35">RIGHT(I35,LEN(I35)-LOOKUP(999,FIND(":",I35,ROW(I:I))))</f>
        <v>#N/A</v>
      </c>
      <c r="L35" s="96" t="e">
        <f t="shared" si="3"/>
        <v>#N/A</v>
      </c>
      <c r="M35" s="96" t="e">
        <f t="shared" si="4"/>
        <v>#N/A</v>
      </c>
      <c r="N35" s="96" t="str">
        <f>IF(ISERROR(IF(L35=0,0,100/L35*Ambulant!C$14/100)),"Eingabe Spalten D&amp;E",IF(L35=0,0,100/L35*Ambulant!C$14/100))</f>
        <v>Eingabe Spalten D&amp;E</v>
      </c>
      <c r="O35" s="101" t="str">
        <f>IF(ISERROR(IF(M35=0,0,100/M35*Ambulant!C$14/100)),"Eingabe Spalten D&amp;E",IF(M35=0,0,100/M35*Ambulant!C$14/100))</f>
        <v>Eingabe Spalten D&amp;E</v>
      </c>
    </row>
    <row r="36" spans="1:15" ht="15" customHeight="1" x14ac:dyDescent="0.3">
      <c r="A36" s="102" t="s">
        <v>150</v>
      </c>
      <c r="B36" s="115" t="s">
        <v>8</v>
      </c>
      <c r="C36" s="103" t="str">
        <f t="shared" si="5"/>
        <v>Logopädie Kardiologie</v>
      </c>
      <c r="D36" s="146"/>
      <c r="E36" s="103"/>
      <c r="F36" s="103"/>
      <c r="G36" s="103"/>
      <c r="H36" s="103" t="e">
        <f>_xlfn.XLOOKUP(C36,Ambulant!B$21:B$31,Ambulant!D$21:D$31)</f>
        <v>#N/A</v>
      </c>
      <c r="I36" s="103" t="e">
        <f>_xlfn.XLOOKUP(C36,Ambulant!B$21:B$31,Ambulant!E$21:E$31)</f>
        <v>#N/A</v>
      </c>
      <c r="J36" s="103" cm="1">
        <f t="array" ref="J36">IF(ISERROR(RIGHT(H36,LEN(H36)-LOOKUP(999,FIND(":",H36,ROW(H:H))))),0,RIGHT(H36,LEN(H36)-LOOKUP(999,FIND(":",H36,ROW(H:H)))))</f>
        <v>0</v>
      </c>
      <c r="K36" s="103" t="e" cm="1">
        <f t="array" ref="K36">RIGHT(I36,LEN(I36)-LOOKUP(999,FIND(":",I36,ROW(I:I))))</f>
        <v>#N/A</v>
      </c>
      <c r="L36" s="103" t="e">
        <f t="shared" si="3"/>
        <v>#N/A</v>
      </c>
      <c r="M36" s="103" t="e">
        <f t="shared" si="4"/>
        <v>#N/A</v>
      </c>
      <c r="N36" s="103" t="str">
        <f>IF(ISERROR(IF(L36=0,0,100/L36*Ambulant!C$14/100)),"Eingabe Spalten D&amp;E",IF(L36=0,0,100/L36*Ambulant!C$14/100))</f>
        <v>Eingabe Spalten D&amp;E</v>
      </c>
      <c r="O36" s="104" t="str">
        <f>IF(ISERROR(IF(M36=0,0,100/M36*Ambulant!C$14/100)),"Eingabe Spalten D&amp;E",IF(M36=0,0,100/M36*Ambulant!C$14/100))</f>
        <v>Eingabe Spalten D&amp;E</v>
      </c>
    </row>
    <row r="37" spans="1:15" ht="15" customHeight="1" x14ac:dyDescent="0.3">
      <c r="A37" s="97" t="s">
        <v>150</v>
      </c>
      <c r="B37" s="111" t="s">
        <v>2</v>
      </c>
      <c r="C37" s="98" t="str">
        <f>B37&amp;" "&amp;B$7</f>
        <v>Ärztlicher Bereich Pneumologie</v>
      </c>
      <c r="D37" s="148" t="s">
        <v>25</v>
      </c>
      <c r="E37" s="98">
        <v>28</v>
      </c>
      <c r="F37" s="98">
        <v>20</v>
      </c>
      <c r="G37" s="98"/>
      <c r="H37" s="98" t="e">
        <f>_xlfn.XLOOKUP(C37,Ambulant!B$21:B$31,Ambulant!D$21:D$31)</f>
        <v>#N/A</v>
      </c>
      <c r="I37" s="98" t="e">
        <f>_xlfn.XLOOKUP(C37,Ambulant!B$21:B$31,Ambulant!E$21:E$31)</f>
        <v>#N/A</v>
      </c>
      <c r="J37" s="98" cm="1">
        <f t="array" ref="J37">IF(ISERROR(RIGHT(H37,LEN(H37)-LOOKUP(999,FIND(":",H37,ROW(H:H))))),0,RIGHT(H37,LEN(H37)-LOOKUP(999,FIND(":",H37,ROW(H:H)))))</f>
        <v>0</v>
      </c>
      <c r="K37" s="98" t="e" cm="1">
        <f t="array" ref="K37">RIGHT(I37,LEN(I37)-LOOKUP(999,FIND(":",I37,ROW(I:I))))</f>
        <v>#N/A</v>
      </c>
      <c r="L37" s="98" t="e">
        <f t="shared" si="3"/>
        <v>#N/A</v>
      </c>
      <c r="M37" s="98" t="e">
        <f t="shared" si="4"/>
        <v>#N/A</v>
      </c>
      <c r="N37" s="98" t="str">
        <f>IF(ISERROR(IF(L37=0,0,100/L37*Ambulant!C$14/100)),"Eingabe Spalten D&amp;E",IF(L37=0,0,100/L37*Ambulant!C$14/100))</f>
        <v>Eingabe Spalten D&amp;E</v>
      </c>
      <c r="O37" s="99" t="str">
        <f>IF(ISERROR(IF(M37=0,0,100/M37*Ambulant!C$14/100)),"Eingabe Spalten D&amp;E",IF(M37=0,0,100/M37*Ambulant!C$14/100))</f>
        <v>Eingabe Spalten D&amp;E</v>
      </c>
    </row>
    <row r="38" spans="1:15" ht="15" customHeight="1" x14ac:dyDescent="0.3">
      <c r="A38" s="100" t="s">
        <v>150</v>
      </c>
      <c r="B38" s="112" t="s">
        <v>3</v>
      </c>
      <c r="C38" s="96" t="str">
        <f t="shared" ref="C38:C47" si="6">B38&amp;" "&amp;B$7</f>
        <v>Psychologischer Bereich Pneumologie</v>
      </c>
      <c r="D38" s="149" t="s">
        <v>47</v>
      </c>
      <c r="E38" s="96">
        <v>85</v>
      </c>
      <c r="F38" s="96">
        <v>50</v>
      </c>
      <c r="H38" s="96" t="e">
        <f>_xlfn.XLOOKUP(C38,Ambulant!B$21:B$31,Ambulant!D$21:D$31)</f>
        <v>#N/A</v>
      </c>
      <c r="I38" s="96" t="e">
        <f>_xlfn.XLOOKUP(C38,Ambulant!B$21:B$31,Ambulant!E$21:E$31)</f>
        <v>#N/A</v>
      </c>
      <c r="J38" s="96" cm="1">
        <f t="array" ref="J38">IF(ISERROR(RIGHT(H38,LEN(H38)-LOOKUP(999,FIND(":",H38,ROW(H:H))))),0,RIGHT(H38,LEN(H38)-LOOKUP(999,FIND(":",H38,ROW(H:H)))))</f>
        <v>0</v>
      </c>
      <c r="K38" s="96" t="e" cm="1">
        <f t="array" ref="K38">RIGHT(I38,LEN(I38)-LOOKUP(999,FIND(":",I38,ROW(I:I))))</f>
        <v>#N/A</v>
      </c>
      <c r="L38" s="96" t="e">
        <f t="shared" si="3"/>
        <v>#N/A</v>
      </c>
      <c r="M38" s="96" t="e">
        <f t="shared" si="4"/>
        <v>#N/A</v>
      </c>
      <c r="N38" s="96" t="str">
        <f>IF(ISERROR(IF(L38=0,0,100/L38*Ambulant!C$14/100)),"Eingabe Spalten D&amp;E",IF(L38=0,0,100/L38*Ambulant!C$14/100))</f>
        <v>Eingabe Spalten D&amp;E</v>
      </c>
      <c r="O38" s="101" t="str">
        <f>IF(ISERROR(IF(M38=0,0,100/M38*Ambulant!C$14/100)),"Eingabe Spalten D&amp;E",IF(M38=0,0,100/M38*Ambulant!C$14/100))</f>
        <v>Eingabe Spalten D&amp;E</v>
      </c>
    </row>
    <row r="39" spans="1:15" ht="15" customHeight="1" x14ac:dyDescent="0.3">
      <c r="A39" s="100" t="s">
        <v>150</v>
      </c>
      <c r="B39" s="112" t="s">
        <v>4</v>
      </c>
      <c r="C39" s="96" t="str">
        <f t="shared" si="6"/>
        <v>Pflege Pneumologie</v>
      </c>
      <c r="D39" s="149" t="s">
        <v>28</v>
      </c>
      <c r="E39" s="96">
        <v>45</v>
      </c>
      <c r="F39" s="96">
        <v>32</v>
      </c>
      <c r="H39" s="96" t="e">
        <f>_xlfn.XLOOKUP(C39,Ambulant!B$21:B$31,Ambulant!D$21:D$31)</f>
        <v>#N/A</v>
      </c>
      <c r="I39" s="96" t="e">
        <f>_xlfn.XLOOKUP(C39,Ambulant!B$21:B$31,Ambulant!E$21:E$31)</f>
        <v>#N/A</v>
      </c>
      <c r="J39" s="96" cm="1">
        <f t="array" ref="J39">IF(ISERROR(RIGHT(H39,LEN(H39)-LOOKUP(999,FIND(":",H39,ROW(H:H))))),0,RIGHT(H39,LEN(H39)-LOOKUP(999,FIND(":",H39,ROW(H:H)))))</f>
        <v>0</v>
      </c>
      <c r="K39" s="96" t="e" cm="1">
        <f t="array" ref="K39">RIGHT(I39,LEN(I39)-LOOKUP(999,FIND(":",I39,ROW(I:I))))</f>
        <v>#N/A</v>
      </c>
      <c r="L39" s="96" t="e">
        <f t="shared" si="3"/>
        <v>#N/A</v>
      </c>
      <c r="M39" s="96" t="e">
        <f t="shared" si="4"/>
        <v>#N/A</v>
      </c>
      <c r="N39" s="96" t="str">
        <f>IF(ISERROR(IF(L39=0,0,100/L39*Ambulant!C$14/100)),"Eingabe Spalten D&amp;E",IF(L39=0,0,100/L39*Ambulant!C$14/100))</f>
        <v>Eingabe Spalten D&amp;E</v>
      </c>
      <c r="O39" s="101" t="str">
        <f>IF(ISERROR(IF(M39=0,0,100/M39*Ambulant!C$14/100)),"Eingabe Spalten D&amp;E",IF(M39=0,0,100/M39*Ambulant!C$14/100))</f>
        <v>Eingabe Spalten D&amp;E</v>
      </c>
    </row>
    <row r="40" spans="1:15" ht="15" customHeight="1" x14ac:dyDescent="0.3">
      <c r="A40" s="100" t="s">
        <v>150</v>
      </c>
      <c r="B40" s="113" t="s">
        <v>161</v>
      </c>
      <c r="C40" s="96" t="str">
        <f t="shared" si="6"/>
        <v>­ davon examinierte Pflegekräfte (mind. 50%) Pneumologie</v>
      </c>
      <c r="D40" s="149" t="s">
        <v>134</v>
      </c>
      <c r="E40" s="96">
        <f>E39*2</f>
        <v>90</v>
      </c>
      <c r="F40" s="96">
        <f>F39*2</f>
        <v>64</v>
      </c>
      <c r="H40" s="96" t="e">
        <f>_xlfn.XLOOKUP(C40,Ambulant!B$21:B$31,Ambulant!D$21:D$31)</f>
        <v>#N/A</v>
      </c>
      <c r="I40" s="96" t="e">
        <f>_xlfn.XLOOKUP(C40,Ambulant!B$21:B$31,Ambulant!E$21:E$31)</f>
        <v>#N/A</v>
      </c>
      <c r="J40" s="96" cm="1">
        <f t="array" ref="J40">IF(ISERROR(RIGHT(H40,LEN(H40)-LOOKUP(999,FIND(":",H40,ROW(H:H))))),0,RIGHT(H40,LEN(H40)-LOOKUP(999,FIND(":",H40,ROW(H:H)))))</f>
        <v>0</v>
      </c>
      <c r="K40" s="96" t="e" cm="1">
        <f t="array" ref="K40">RIGHT(I40,LEN(I40)-LOOKUP(999,FIND(":",I40,ROW(I:I))))</f>
        <v>#N/A</v>
      </c>
      <c r="L40" s="96" t="e">
        <f t="shared" si="3"/>
        <v>#N/A</v>
      </c>
      <c r="M40" s="96" t="e">
        <f t="shared" si="4"/>
        <v>#N/A</v>
      </c>
      <c r="N40" s="96" t="str">
        <f>IF(ISERROR(IF(L40=0,0,100/L40*Ambulant!C$14/100)),"Eingabe Spalten D&amp;E",IF(L40=0,0,100/L40*Ambulant!C$14/100))</f>
        <v>Eingabe Spalten D&amp;E</v>
      </c>
      <c r="O40" s="101" t="str">
        <f>IF(ISERROR(IF(M40=0,0,100/M40*Ambulant!C$14/100)),"Eingabe Spalten D&amp;E",IF(M40=0,0,100/M40*Ambulant!C$14/100))</f>
        <v>Eingabe Spalten D&amp;E</v>
      </c>
    </row>
    <row r="41" spans="1:15" ht="15" customHeight="1" x14ac:dyDescent="0.3">
      <c r="A41" s="100" t="s">
        <v>150</v>
      </c>
      <c r="B41" s="112" t="s">
        <v>10</v>
      </c>
      <c r="C41" s="96" t="str">
        <f t="shared" si="6"/>
        <v>Physiotherapie Pneumologie</v>
      </c>
      <c r="D41" s="149" t="s">
        <v>33</v>
      </c>
      <c r="E41" s="96">
        <v>30</v>
      </c>
      <c r="F41" s="96">
        <v>20</v>
      </c>
      <c r="H41" s="96" t="e">
        <f>_xlfn.XLOOKUP(C41,Ambulant!B$21:B$31,Ambulant!D$21:D$31)</f>
        <v>#N/A</v>
      </c>
      <c r="I41" s="96" t="e">
        <f>_xlfn.XLOOKUP(C41,Ambulant!B$21:B$31,Ambulant!E$21:E$31)</f>
        <v>#N/A</v>
      </c>
      <c r="J41" s="96" cm="1">
        <f t="array" ref="J41">IF(ISERROR(RIGHT(H41,LEN(H41)-LOOKUP(999,FIND(":",H41,ROW(H:H))))),0,RIGHT(H41,LEN(H41)-LOOKUP(999,FIND(":",H41,ROW(H:H)))))</f>
        <v>0</v>
      </c>
      <c r="K41" s="96" t="e" cm="1">
        <f t="array" ref="K41">RIGHT(I41,LEN(I41)-LOOKUP(999,FIND(":",I41,ROW(I:I))))</f>
        <v>#N/A</v>
      </c>
      <c r="L41" s="96" t="e">
        <f t="shared" si="3"/>
        <v>#N/A</v>
      </c>
      <c r="M41" s="96" t="e">
        <f t="shared" si="4"/>
        <v>#N/A</v>
      </c>
      <c r="N41" s="96" t="str">
        <f>IF(ISERROR(IF(L41=0,0,100/L41*Ambulant!C$14/100)),"Eingabe Spalten D&amp;E",IF(L41=0,0,100/L41*Ambulant!C$14/100))</f>
        <v>Eingabe Spalten D&amp;E</v>
      </c>
      <c r="O41" s="101" t="str">
        <f>IF(ISERROR(IF(M41=0,0,100/M41*Ambulant!C$14/100)),"Eingabe Spalten D&amp;E",IF(M41=0,0,100/M41*Ambulant!C$14/100))</f>
        <v>Eingabe Spalten D&amp;E</v>
      </c>
    </row>
    <row r="42" spans="1:15" ht="15" customHeight="1" x14ac:dyDescent="0.3">
      <c r="A42" s="100" t="s">
        <v>150</v>
      </c>
      <c r="B42" s="112" t="s">
        <v>11</v>
      </c>
      <c r="C42" s="96" t="str">
        <f t="shared" si="6"/>
        <v>Physikalische Therapie Pneumologie</v>
      </c>
      <c r="D42" s="149" t="s">
        <v>48</v>
      </c>
      <c r="E42" s="96">
        <v>0</v>
      </c>
      <c r="F42" s="96">
        <v>120</v>
      </c>
      <c r="H42" s="96" t="e">
        <f>_xlfn.XLOOKUP(C42,Ambulant!B$21:B$31,Ambulant!D$21:D$31)</f>
        <v>#N/A</v>
      </c>
      <c r="I42" s="96" t="e">
        <f>_xlfn.XLOOKUP(C42,Ambulant!B$21:B$31,Ambulant!E$21:E$31)</f>
        <v>#N/A</v>
      </c>
      <c r="J42" s="96" cm="1">
        <f t="array" ref="J42">IF(ISERROR(RIGHT(H42,LEN(H42)-LOOKUP(999,FIND(":",H42,ROW(H:H))))),0,RIGHT(H42,LEN(H42)-LOOKUP(999,FIND(":",H42,ROW(H:H)))))</f>
        <v>0</v>
      </c>
      <c r="K42" s="96" t="e" cm="1">
        <f t="array" ref="K42">RIGHT(I42,LEN(I42)-LOOKUP(999,FIND(":",I42,ROW(I:I))))</f>
        <v>#N/A</v>
      </c>
      <c r="L42" s="96" t="e">
        <f t="shared" si="3"/>
        <v>#N/A</v>
      </c>
      <c r="M42" s="96" t="e">
        <f t="shared" si="4"/>
        <v>#N/A</v>
      </c>
      <c r="N42" s="96" t="str">
        <f>IF(ISERROR(IF(L42=0,0,100/L42*Ambulant!C$14/100)),"Eingabe Spalten D&amp;E",IF(L42=0,0,100/L42*Ambulant!C$14/100))</f>
        <v>Eingabe Spalten D&amp;E</v>
      </c>
      <c r="O42" s="101" t="str">
        <f>IF(ISERROR(IF(M42=0,0,100/M42*Ambulant!C$14/100)),"Eingabe Spalten D&amp;E",IF(M42=0,0,100/M42*Ambulant!C$14/100))</f>
        <v>Eingabe Spalten D&amp;E</v>
      </c>
    </row>
    <row r="43" spans="1:15" ht="15" customHeight="1" x14ac:dyDescent="0.3">
      <c r="A43" s="100" t="s">
        <v>150</v>
      </c>
      <c r="B43" s="112" t="s">
        <v>5</v>
      </c>
      <c r="C43" s="96" t="str">
        <f t="shared" si="6"/>
        <v>Sporttherapie Pneumologie</v>
      </c>
      <c r="D43" s="149" t="s">
        <v>52</v>
      </c>
      <c r="E43" s="96">
        <v>40</v>
      </c>
      <c r="F43" s="96">
        <v>30</v>
      </c>
      <c r="H43" s="96" t="e">
        <f>_xlfn.XLOOKUP(C43,Ambulant!B$21:B$31,Ambulant!D$21:D$31)</f>
        <v>#N/A</v>
      </c>
      <c r="I43" s="96" t="e">
        <f>_xlfn.XLOOKUP(C43,Ambulant!B$21:B$31,Ambulant!E$21:E$31)</f>
        <v>#N/A</v>
      </c>
      <c r="J43" s="96" cm="1">
        <f t="array" ref="J43">IF(ISERROR(RIGHT(H43,LEN(H43)-LOOKUP(999,FIND(":",H43,ROW(H:H))))),0,RIGHT(H43,LEN(H43)-LOOKUP(999,FIND(":",H43,ROW(H:H)))))</f>
        <v>0</v>
      </c>
      <c r="K43" s="96" t="e" cm="1">
        <f t="array" ref="K43">RIGHT(I43,LEN(I43)-LOOKUP(999,FIND(":",I43,ROW(I:I))))</f>
        <v>#N/A</v>
      </c>
      <c r="L43" s="96" t="e">
        <f t="shared" si="3"/>
        <v>#N/A</v>
      </c>
      <c r="M43" s="96" t="e">
        <f t="shared" si="4"/>
        <v>#N/A</v>
      </c>
      <c r="N43" s="96" t="str">
        <f>IF(ISERROR(IF(L43=0,0,100/L43*Ambulant!C$14/100)),"Eingabe Spalten D&amp;E",IF(L43=0,0,100/L43*Ambulant!C$14/100))</f>
        <v>Eingabe Spalten D&amp;E</v>
      </c>
      <c r="O43" s="101" t="str">
        <f>IF(ISERROR(IF(M43=0,0,100/M43*Ambulant!C$14/100)),"Eingabe Spalten D&amp;E",IF(M43=0,0,100/M43*Ambulant!C$14/100))</f>
        <v>Eingabe Spalten D&amp;E</v>
      </c>
    </row>
    <row r="44" spans="1:15" ht="15" customHeight="1" x14ac:dyDescent="0.3">
      <c r="A44" s="100" t="s">
        <v>150</v>
      </c>
      <c r="B44" s="112" t="s">
        <v>6</v>
      </c>
      <c r="C44" s="96" t="str">
        <f t="shared" si="6"/>
        <v>Ergotherapie Pneumologie</v>
      </c>
      <c r="D44" s="149" t="s">
        <v>37</v>
      </c>
      <c r="E44" s="96">
        <v>133</v>
      </c>
      <c r="F44" s="96">
        <v>80</v>
      </c>
      <c r="H44" s="96" t="e">
        <f>_xlfn.XLOOKUP(C44,Ambulant!B$21:B$31,Ambulant!D$21:D$31)</f>
        <v>#N/A</v>
      </c>
      <c r="I44" s="96" t="e">
        <f>_xlfn.XLOOKUP(C44,Ambulant!B$21:B$31,Ambulant!E$21:E$31)</f>
        <v>#N/A</v>
      </c>
      <c r="J44" s="96" cm="1">
        <f t="array" ref="J44">IF(ISERROR(RIGHT(H44,LEN(H44)-LOOKUP(999,FIND(":",H44,ROW(H:H))))),0,RIGHT(H44,LEN(H44)-LOOKUP(999,FIND(":",H44,ROW(H:H)))))</f>
        <v>0</v>
      </c>
      <c r="K44" s="96" t="e" cm="1">
        <f t="array" ref="K44">RIGHT(I44,LEN(I44)-LOOKUP(999,FIND(":",I44,ROW(I:I))))</f>
        <v>#N/A</v>
      </c>
      <c r="L44" s="96" t="e">
        <f t="shared" si="3"/>
        <v>#N/A</v>
      </c>
      <c r="M44" s="96" t="e">
        <f t="shared" si="4"/>
        <v>#N/A</v>
      </c>
      <c r="N44" s="96" t="str">
        <f>IF(ISERROR(IF(L44=0,0,100/L44*Ambulant!C$14/100)),"Eingabe Spalten D&amp;E",IF(L44=0,0,100/L44*Ambulant!C$14/100))</f>
        <v>Eingabe Spalten D&amp;E</v>
      </c>
      <c r="O44" s="101" t="str">
        <f>IF(ISERROR(IF(M44=0,0,100/M44*Ambulant!C$14/100)),"Eingabe Spalten D&amp;E",IF(M44=0,0,100/M44*Ambulant!C$14/100))</f>
        <v>Eingabe Spalten D&amp;E</v>
      </c>
    </row>
    <row r="45" spans="1:15" ht="15" customHeight="1" x14ac:dyDescent="0.3">
      <c r="A45" s="100" t="s">
        <v>150</v>
      </c>
      <c r="B45" s="112" t="s">
        <v>7</v>
      </c>
      <c r="C45" s="96" t="str">
        <f t="shared" si="6"/>
        <v>Ernährungsberatung Pneumologie</v>
      </c>
      <c r="D45" s="149" t="s">
        <v>46</v>
      </c>
      <c r="E45" s="96">
        <v>120</v>
      </c>
      <c r="F45" s="96">
        <v>80</v>
      </c>
      <c r="H45" s="96" t="e">
        <f>_xlfn.XLOOKUP(C45,Ambulant!B$21:B$31,Ambulant!D$21:D$31)</f>
        <v>#N/A</v>
      </c>
      <c r="I45" s="96" t="e">
        <f>_xlfn.XLOOKUP(C45,Ambulant!B$21:B$31,Ambulant!E$21:E$31)</f>
        <v>#N/A</v>
      </c>
      <c r="J45" s="96" cm="1">
        <f t="array" ref="J45">IF(ISERROR(RIGHT(H45,LEN(H45)-LOOKUP(999,FIND(":",H45,ROW(H:H))))),0,RIGHT(H45,LEN(H45)-LOOKUP(999,FIND(":",H45,ROW(H:H)))))</f>
        <v>0</v>
      </c>
      <c r="K45" s="96" t="e" cm="1">
        <f t="array" ref="K45">RIGHT(I45,LEN(I45)-LOOKUP(999,FIND(":",I45,ROW(I:I))))</f>
        <v>#N/A</v>
      </c>
      <c r="L45" s="96" t="e">
        <f t="shared" si="3"/>
        <v>#N/A</v>
      </c>
      <c r="M45" s="96" t="e">
        <f t="shared" si="4"/>
        <v>#N/A</v>
      </c>
      <c r="N45" s="96" t="str">
        <f>IF(ISERROR(IF(L45=0,0,100/L45*Ambulant!C$14/100)),"Eingabe Spalten D&amp;E",IF(L45=0,0,100/L45*Ambulant!C$14/100))</f>
        <v>Eingabe Spalten D&amp;E</v>
      </c>
      <c r="O45" s="101" t="str">
        <f>IF(ISERROR(IF(M45=0,0,100/M45*Ambulant!C$14/100)),"Eingabe Spalten D&amp;E",IF(M45=0,0,100/M45*Ambulant!C$14/100))</f>
        <v>Eingabe Spalten D&amp;E</v>
      </c>
    </row>
    <row r="46" spans="1:15" ht="15" customHeight="1" x14ac:dyDescent="0.3">
      <c r="A46" s="100" t="s">
        <v>150</v>
      </c>
      <c r="B46" s="112" t="s">
        <v>206</v>
      </c>
      <c r="C46" s="96" t="str">
        <f t="shared" si="6"/>
        <v>Sozialberatung Pneumologie</v>
      </c>
      <c r="D46" s="149" t="s">
        <v>46</v>
      </c>
      <c r="E46" s="96">
        <v>120</v>
      </c>
      <c r="F46" s="96">
        <v>80</v>
      </c>
      <c r="H46" s="96" t="e">
        <f>_xlfn.XLOOKUP(C46,Ambulant!B$21:B$31,Ambulant!D$21:D$31)</f>
        <v>#N/A</v>
      </c>
      <c r="I46" s="96" t="e">
        <f>_xlfn.XLOOKUP(C46,Ambulant!B$21:B$31,Ambulant!E$21:E$31)</f>
        <v>#N/A</v>
      </c>
      <c r="J46" s="96" cm="1">
        <f t="array" ref="J46">IF(ISERROR(RIGHT(H46,LEN(H46)-LOOKUP(999,FIND(":",H46,ROW(H:H))))),0,RIGHT(H46,LEN(H46)-LOOKUP(999,FIND(":",H46,ROW(H:H)))))</f>
        <v>0</v>
      </c>
      <c r="K46" s="96" t="e" cm="1">
        <f t="array" ref="K46">RIGHT(I46,LEN(I46)-LOOKUP(999,FIND(":",I46,ROW(I:I))))</f>
        <v>#N/A</v>
      </c>
      <c r="L46" s="96" t="e">
        <f t="shared" si="3"/>
        <v>#N/A</v>
      </c>
      <c r="M46" s="96" t="e">
        <f t="shared" si="4"/>
        <v>#N/A</v>
      </c>
      <c r="N46" s="96" t="str">
        <f>IF(ISERROR(IF(L46=0,0,100/L46*Ambulant!C$14/100)),"Eingabe Spalten D&amp;E",IF(L46=0,0,100/L46*Ambulant!C$14/100))</f>
        <v>Eingabe Spalten D&amp;E</v>
      </c>
      <c r="O46" s="101" t="str">
        <f>IF(ISERROR(IF(M46=0,0,100/M46*Ambulant!C$14/100)),"Eingabe Spalten D&amp;E",IF(M46=0,0,100/M46*Ambulant!C$14/100))</f>
        <v>Eingabe Spalten D&amp;E</v>
      </c>
    </row>
    <row r="47" spans="1:15" ht="15" customHeight="1" x14ac:dyDescent="0.3">
      <c r="A47" s="102" t="s">
        <v>150</v>
      </c>
      <c r="B47" s="115" t="s">
        <v>8</v>
      </c>
      <c r="C47" s="103" t="str">
        <f t="shared" si="6"/>
        <v>Logopädie Pneumologie</v>
      </c>
      <c r="D47" s="150"/>
      <c r="E47" s="103"/>
      <c r="F47" s="103"/>
      <c r="G47" s="103"/>
      <c r="H47" s="103" t="e">
        <f>_xlfn.XLOOKUP(C47,Ambulant!B$21:B$31,Ambulant!D$21:D$31)</f>
        <v>#N/A</v>
      </c>
      <c r="I47" s="103" t="e">
        <f>_xlfn.XLOOKUP(C47,Ambulant!B$21:B$31,Ambulant!E$21:E$31)</f>
        <v>#N/A</v>
      </c>
      <c r="J47" s="103" cm="1">
        <f t="array" ref="J47">IF(ISERROR(RIGHT(H47,LEN(H47)-LOOKUP(999,FIND(":",H47,ROW(H:H))))),0,RIGHT(H47,LEN(H47)-LOOKUP(999,FIND(":",H47,ROW(H:H)))))</f>
        <v>0</v>
      </c>
      <c r="K47" s="103" t="e" cm="1">
        <f t="array" ref="K47">RIGHT(I47,LEN(I47)-LOOKUP(999,FIND(":",I47,ROW(I:I))))</f>
        <v>#N/A</v>
      </c>
      <c r="L47" s="103" t="e">
        <f t="shared" si="3"/>
        <v>#N/A</v>
      </c>
      <c r="M47" s="103" t="e">
        <f t="shared" si="4"/>
        <v>#N/A</v>
      </c>
      <c r="N47" s="103" t="str">
        <f>IF(ISERROR(IF(L47=0,0,100/L47*Ambulant!C$14/100)),"Eingabe Spalten D&amp;E",IF(L47=0,0,100/L47*Ambulant!C$14/100))</f>
        <v>Eingabe Spalten D&amp;E</v>
      </c>
      <c r="O47" s="104" t="str">
        <f>IF(ISERROR(IF(M47=0,0,100/M47*Ambulant!C$14/100)),"Eingabe Spalten D&amp;E",IF(M47=0,0,100/M47*Ambulant!C$14/100))</f>
        <v>Eingabe Spalten D&amp;E</v>
      </c>
    </row>
    <row r="48" spans="1:15" ht="15" customHeight="1" x14ac:dyDescent="0.3">
      <c r="A48" s="97" t="s">
        <v>150</v>
      </c>
      <c r="B48" s="111" t="s">
        <v>2</v>
      </c>
      <c r="C48" s="98" t="str">
        <f>B48&amp;" "&amp;B$8</f>
        <v>Ärztlicher Bereich Psychosomatik</v>
      </c>
      <c r="D48" s="145" t="s">
        <v>30</v>
      </c>
      <c r="E48" s="98">
        <v>18</v>
      </c>
      <c r="F48" s="98">
        <v>16</v>
      </c>
      <c r="G48" s="98"/>
      <c r="H48" s="98" t="e">
        <f>_xlfn.XLOOKUP(C48,Ambulant!B$21:B$31,Ambulant!D$21:D$31)</f>
        <v>#N/A</v>
      </c>
      <c r="I48" s="98" t="e">
        <f>_xlfn.XLOOKUP(C48,Ambulant!B$21:B$31,Ambulant!E$21:E$31)</f>
        <v>#N/A</v>
      </c>
      <c r="J48" s="98" cm="1">
        <f t="array" ref="J48">IF(ISERROR(RIGHT(H48,LEN(H48)-LOOKUP(999,FIND(":",H48,ROW(H:H))))),0,RIGHT(H48,LEN(H48)-LOOKUP(999,FIND(":",H48,ROW(H:H)))))</f>
        <v>0</v>
      </c>
      <c r="K48" s="98" t="e" cm="1">
        <f t="array" ref="K48">RIGHT(I48,LEN(I48)-LOOKUP(999,FIND(":",I48,ROW(I:I))))</f>
        <v>#N/A</v>
      </c>
      <c r="L48" s="98" t="e">
        <f t="shared" si="3"/>
        <v>#N/A</v>
      </c>
      <c r="M48" s="98" t="e">
        <f t="shared" si="4"/>
        <v>#N/A</v>
      </c>
      <c r="N48" s="98" t="str">
        <f>IF(ISERROR(IF(L48=0,0,100/L48*Ambulant!C$14/100)),"Eingabe Spalten D&amp;E",IF(L48=0,0,100/L48*Ambulant!C$14/100))</f>
        <v>Eingabe Spalten D&amp;E</v>
      </c>
      <c r="O48" s="99" t="str">
        <f>IF(ISERROR(IF(M48=0,0,100/M48*Ambulant!C$14/100)),"Eingabe Spalten D&amp;E",IF(M48=0,0,100/M48*Ambulant!C$14/100))</f>
        <v>Eingabe Spalten D&amp;E</v>
      </c>
    </row>
    <row r="49" spans="1:15" ht="15" customHeight="1" x14ac:dyDescent="0.3">
      <c r="A49" s="100" t="s">
        <v>150</v>
      </c>
      <c r="B49" s="112" t="s">
        <v>3</v>
      </c>
      <c r="C49" s="96" t="str">
        <f t="shared" ref="C49:C58" si="7">B49&amp;" "&amp;B$8</f>
        <v>Psychologischer Bereich Psychosomatik</v>
      </c>
      <c r="D49" s="144" t="s">
        <v>53</v>
      </c>
      <c r="E49" s="96">
        <v>25</v>
      </c>
      <c r="F49" s="96">
        <v>18</v>
      </c>
      <c r="H49" s="96" t="e">
        <f>_xlfn.XLOOKUP(C49,Ambulant!B$21:B$31,Ambulant!D$21:D$31)</f>
        <v>#N/A</v>
      </c>
      <c r="I49" s="96" t="e">
        <f>_xlfn.XLOOKUP(C49,Ambulant!B$21:B$31,Ambulant!E$21:E$31)</f>
        <v>#N/A</v>
      </c>
      <c r="J49" s="96" cm="1">
        <f t="array" ref="J49">IF(ISERROR(RIGHT(H49,LEN(H49)-LOOKUP(999,FIND(":",H49,ROW(H:H))))),0,RIGHT(H49,LEN(H49)-LOOKUP(999,FIND(":",H49,ROW(H:H)))))</f>
        <v>0</v>
      </c>
      <c r="K49" s="96" t="e" cm="1">
        <f t="array" ref="K49">RIGHT(I49,LEN(I49)-LOOKUP(999,FIND(":",I49,ROW(I:I))))</f>
        <v>#N/A</v>
      </c>
      <c r="L49" s="96" t="e">
        <f t="shared" si="3"/>
        <v>#N/A</v>
      </c>
      <c r="M49" s="96" t="e">
        <f t="shared" si="4"/>
        <v>#N/A</v>
      </c>
      <c r="N49" s="96" t="str">
        <f>IF(ISERROR(IF(L49=0,0,100/L49*Ambulant!C$14/100)),"Eingabe Spalten D&amp;E",IF(L49=0,0,100/L49*Ambulant!C$14/100))</f>
        <v>Eingabe Spalten D&amp;E</v>
      </c>
      <c r="O49" s="101" t="str">
        <f>IF(ISERROR(IF(M49=0,0,100/M49*Ambulant!C$14/100)),"Eingabe Spalten D&amp;E",IF(M49=0,0,100/M49*Ambulant!C$14/100))</f>
        <v>Eingabe Spalten D&amp;E</v>
      </c>
    </row>
    <row r="50" spans="1:15" ht="15" customHeight="1" x14ac:dyDescent="0.3">
      <c r="A50" s="100" t="s">
        <v>150</v>
      </c>
      <c r="B50" s="112" t="s">
        <v>4</v>
      </c>
      <c r="C50" s="96" t="str">
        <f t="shared" si="7"/>
        <v>Pflege Psychosomatik</v>
      </c>
      <c r="D50" s="144" t="s">
        <v>31</v>
      </c>
      <c r="E50" s="96">
        <v>36</v>
      </c>
      <c r="F50" s="96">
        <v>25</v>
      </c>
      <c r="H50" s="96" t="e">
        <f>_xlfn.XLOOKUP(C50,Ambulant!B$21:B$31,Ambulant!D$21:D$31)</f>
        <v>#N/A</v>
      </c>
      <c r="I50" s="96" t="e">
        <f>_xlfn.XLOOKUP(C50,Ambulant!B$21:B$31,Ambulant!E$21:E$31)</f>
        <v>#N/A</v>
      </c>
      <c r="J50" s="96" cm="1">
        <f t="array" ref="J50">IF(ISERROR(RIGHT(H50,LEN(H50)-LOOKUP(999,FIND(":",H50,ROW(H:H))))),0,RIGHT(H50,LEN(H50)-LOOKUP(999,FIND(":",H50,ROW(H:H)))))</f>
        <v>0</v>
      </c>
      <c r="K50" s="96" t="e" cm="1">
        <f t="array" ref="K50">RIGHT(I50,LEN(I50)-LOOKUP(999,FIND(":",I50,ROW(I:I))))</f>
        <v>#N/A</v>
      </c>
      <c r="L50" s="96" t="e">
        <f t="shared" si="3"/>
        <v>#N/A</v>
      </c>
      <c r="M50" s="96" t="e">
        <f t="shared" si="4"/>
        <v>#N/A</v>
      </c>
      <c r="N50" s="96" t="str">
        <f>IF(ISERROR(IF(L50=0,0,100/L50*Ambulant!C$14/100)),"Eingabe Spalten D&amp;E",IF(L50=0,0,100/L50*Ambulant!C$14/100))</f>
        <v>Eingabe Spalten D&amp;E</v>
      </c>
      <c r="O50" s="101" t="str">
        <f>IF(ISERROR(IF(M50=0,0,100/M50*Ambulant!C$14/100)),"Eingabe Spalten D&amp;E",IF(M50=0,0,100/M50*Ambulant!C$14/100))</f>
        <v>Eingabe Spalten D&amp;E</v>
      </c>
    </row>
    <row r="51" spans="1:15" ht="15" customHeight="1" x14ac:dyDescent="0.3">
      <c r="A51" s="100" t="s">
        <v>150</v>
      </c>
      <c r="B51" s="113" t="s">
        <v>161</v>
      </c>
      <c r="C51" s="96" t="str">
        <f t="shared" si="7"/>
        <v>­ davon examinierte Pflegekräfte (mind. 50%) Psychosomatik</v>
      </c>
      <c r="D51" s="144" t="s">
        <v>135</v>
      </c>
      <c r="E51" s="96">
        <f>E50*2</f>
        <v>72</v>
      </c>
      <c r="F51" s="96">
        <f>F50*2</f>
        <v>50</v>
      </c>
      <c r="H51" s="96" t="e">
        <f>_xlfn.XLOOKUP(C51,Ambulant!B$21:B$31,Ambulant!D$21:D$31)</f>
        <v>#N/A</v>
      </c>
      <c r="I51" s="96" t="e">
        <f>_xlfn.XLOOKUP(C51,Ambulant!B$21:B$31,Ambulant!E$21:E$31)</f>
        <v>#N/A</v>
      </c>
      <c r="J51" s="96" cm="1">
        <f t="array" ref="J51">IF(ISERROR(RIGHT(H51,LEN(H51)-LOOKUP(999,FIND(":",H51,ROW(H:H))))),0,RIGHT(H51,LEN(H51)-LOOKUP(999,FIND(":",H51,ROW(H:H)))))</f>
        <v>0</v>
      </c>
      <c r="K51" s="96" t="e" cm="1">
        <f t="array" ref="K51">RIGHT(I51,LEN(I51)-LOOKUP(999,FIND(":",I51,ROW(I:I))))</f>
        <v>#N/A</v>
      </c>
      <c r="L51" s="96" t="e">
        <f t="shared" si="3"/>
        <v>#N/A</v>
      </c>
      <c r="M51" s="96" t="e">
        <f t="shared" si="4"/>
        <v>#N/A</v>
      </c>
      <c r="N51" s="96" t="str">
        <f>IF(ISERROR(IF(L51=0,0,100/L51*Ambulant!C$14/100)),"Eingabe Spalten D&amp;E",IF(L51=0,0,100/L51*Ambulant!C$14/100))</f>
        <v>Eingabe Spalten D&amp;E</v>
      </c>
      <c r="O51" s="101" t="str">
        <f>IF(ISERROR(IF(M51=0,0,100/M51*Ambulant!C$14/100)),"Eingabe Spalten D&amp;E",IF(M51=0,0,100/M51*Ambulant!C$14/100))</f>
        <v>Eingabe Spalten D&amp;E</v>
      </c>
    </row>
    <row r="52" spans="1:15" ht="15" customHeight="1" x14ac:dyDescent="0.3">
      <c r="A52" s="100" t="s">
        <v>150</v>
      </c>
      <c r="B52" s="112" t="s">
        <v>10</v>
      </c>
      <c r="C52" s="96" t="str">
        <f t="shared" si="7"/>
        <v>Physiotherapie Psychosomatik</v>
      </c>
      <c r="D52" s="144" t="s">
        <v>54</v>
      </c>
      <c r="E52" s="96">
        <v>50</v>
      </c>
      <c r="F52" s="96">
        <v>40</v>
      </c>
      <c r="H52" s="96" t="e">
        <f>_xlfn.XLOOKUP(C52,Ambulant!B$21:B$31,Ambulant!D$21:D$31)</f>
        <v>#N/A</v>
      </c>
      <c r="I52" s="96" t="e">
        <f>_xlfn.XLOOKUP(C52,Ambulant!B$21:B$31,Ambulant!E$21:E$31)</f>
        <v>#N/A</v>
      </c>
      <c r="J52" s="96" cm="1">
        <f t="array" ref="J52">IF(ISERROR(RIGHT(H52,LEN(H52)-LOOKUP(999,FIND(":",H52,ROW(H:H))))),0,RIGHT(H52,LEN(H52)-LOOKUP(999,FIND(":",H52,ROW(H:H)))))</f>
        <v>0</v>
      </c>
      <c r="K52" s="96" t="e" cm="1">
        <f t="array" ref="K52">RIGHT(I52,LEN(I52)-LOOKUP(999,FIND(":",I52,ROW(I:I))))</f>
        <v>#N/A</v>
      </c>
      <c r="L52" s="96" t="e">
        <f t="shared" si="3"/>
        <v>#N/A</v>
      </c>
      <c r="M52" s="96" t="e">
        <f t="shared" si="4"/>
        <v>#N/A</v>
      </c>
      <c r="N52" s="96" t="str">
        <f>IF(ISERROR(IF(L52=0,0,100/L52*Ambulant!C$14/100)),"Eingabe Spalten D&amp;E",IF(L52=0,0,100/L52*Ambulant!C$14/100))</f>
        <v>Eingabe Spalten D&amp;E</v>
      </c>
      <c r="O52" s="101" t="str">
        <f>IF(ISERROR(IF(M52=0,0,100/M52*Ambulant!C$14/100)),"Eingabe Spalten D&amp;E",IF(M52=0,0,100/M52*Ambulant!C$14/100))</f>
        <v>Eingabe Spalten D&amp;E</v>
      </c>
    </row>
    <row r="53" spans="1:15" ht="15" customHeight="1" x14ac:dyDescent="0.3">
      <c r="A53" s="100" t="s">
        <v>150</v>
      </c>
      <c r="B53" s="112" t="s">
        <v>11</v>
      </c>
      <c r="C53" s="96" t="str">
        <f t="shared" si="7"/>
        <v>Physikalische Therapie Psychosomatik</v>
      </c>
      <c r="D53" s="151" t="s">
        <v>211</v>
      </c>
      <c r="E53" s="96">
        <v>0</v>
      </c>
      <c r="F53" s="96">
        <v>200</v>
      </c>
      <c r="H53" s="96" t="e">
        <f>_xlfn.XLOOKUP(C53,Ambulant!B$21:B$31,Ambulant!D$21:D$31)</f>
        <v>#N/A</v>
      </c>
      <c r="I53" s="96" t="e">
        <f>_xlfn.XLOOKUP(C53,Ambulant!B$21:B$31,Ambulant!E$21:E$31)</f>
        <v>#N/A</v>
      </c>
      <c r="J53" s="96" cm="1">
        <f t="array" ref="J53">IF(ISERROR(RIGHT(H53,LEN(H53)-LOOKUP(999,FIND(":",H53,ROW(H:H))))),0,RIGHT(H53,LEN(H53)-LOOKUP(999,FIND(":",H53,ROW(H:H)))))</f>
        <v>0</v>
      </c>
      <c r="K53" s="96" t="e" cm="1">
        <f t="array" ref="K53">RIGHT(I53,LEN(I53)-LOOKUP(999,FIND(":",I53,ROW(I:I))))</f>
        <v>#N/A</v>
      </c>
      <c r="L53" s="96" t="e">
        <f t="shared" si="3"/>
        <v>#N/A</v>
      </c>
      <c r="M53" s="96" t="e">
        <f t="shared" si="4"/>
        <v>#N/A</v>
      </c>
      <c r="N53" s="96" t="str">
        <f>IF(ISERROR(IF(L53=0,0,100/L53*Ambulant!C$14/100)),"Eingabe Spalten D&amp;E",IF(L53=0,0,100/L53*Ambulant!C$14/100))</f>
        <v>Eingabe Spalten D&amp;E</v>
      </c>
      <c r="O53" s="101" t="str">
        <f>IF(ISERROR(IF(M53=0,0,100/M53*Ambulant!C$14/100)),"Eingabe Spalten D&amp;E",IF(M53=0,0,100/M53*Ambulant!C$14/100))</f>
        <v>Eingabe Spalten D&amp;E</v>
      </c>
    </row>
    <row r="54" spans="1:15" ht="15" customHeight="1" x14ac:dyDescent="0.3">
      <c r="A54" s="100" t="s">
        <v>150</v>
      </c>
      <c r="B54" s="112" t="s">
        <v>5</v>
      </c>
      <c r="C54" s="96" t="str">
        <f t="shared" si="7"/>
        <v>Sporttherapie Psychosomatik</v>
      </c>
      <c r="D54" s="144" t="s">
        <v>38</v>
      </c>
      <c r="E54" s="96">
        <v>100</v>
      </c>
      <c r="F54" s="96">
        <v>50</v>
      </c>
      <c r="H54" s="96" t="e">
        <f>_xlfn.XLOOKUP(C54,Ambulant!B$21:B$31,Ambulant!D$21:D$31)</f>
        <v>#N/A</v>
      </c>
      <c r="I54" s="96" t="e">
        <f>_xlfn.XLOOKUP(C54,Ambulant!B$21:B$31,Ambulant!E$21:E$31)</f>
        <v>#N/A</v>
      </c>
      <c r="J54" s="96" cm="1">
        <f t="array" ref="J54">IF(ISERROR(RIGHT(H54,LEN(H54)-LOOKUP(999,FIND(":",H54,ROW(H:H))))),0,RIGHT(H54,LEN(H54)-LOOKUP(999,FIND(":",H54,ROW(H:H)))))</f>
        <v>0</v>
      </c>
      <c r="K54" s="96" t="e" cm="1">
        <f t="array" ref="K54">RIGHT(I54,LEN(I54)-LOOKUP(999,FIND(":",I54,ROW(I:I))))</f>
        <v>#N/A</v>
      </c>
      <c r="L54" s="96" t="e">
        <f t="shared" si="3"/>
        <v>#N/A</v>
      </c>
      <c r="M54" s="96" t="e">
        <f t="shared" si="4"/>
        <v>#N/A</v>
      </c>
      <c r="N54" s="96" t="str">
        <f>IF(ISERROR(IF(L54=0,0,100/L54*Ambulant!C$14/100)),"Eingabe Spalten D&amp;E",IF(L54=0,0,100/L54*Ambulant!C$14/100))</f>
        <v>Eingabe Spalten D&amp;E</v>
      </c>
      <c r="O54" s="101" t="str">
        <f>IF(ISERROR(IF(M54=0,0,100/M54*Ambulant!C$14/100)),"Eingabe Spalten D&amp;E",IF(M54=0,0,100/M54*Ambulant!C$14/100))</f>
        <v>Eingabe Spalten D&amp;E</v>
      </c>
    </row>
    <row r="55" spans="1:15" ht="15" customHeight="1" x14ac:dyDescent="0.3">
      <c r="A55" s="100" t="s">
        <v>150</v>
      </c>
      <c r="B55" s="112" t="s">
        <v>6</v>
      </c>
      <c r="C55" s="96" t="str">
        <f t="shared" si="7"/>
        <v>Ergotherapie Psychosomatik</v>
      </c>
      <c r="D55" s="144" t="s">
        <v>39</v>
      </c>
      <c r="E55" s="96">
        <v>43</v>
      </c>
      <c r="F55" s="96">
        <v>25</v>
      </c>
      <c r="H55" s="96" t="e">
        <f>_xlfn.XLOOKUP(C55,Ambulant!B$21:B$31,Ambulant!D$21:D$31)</f>
        <v>#N/A</v>
      </c>
      <c r="I55" s="96" t="e">
        <f>_xlfn.XLOOKUP(C55,Ambulant!B$21:B$31,Ambulant!E$21:E$31)</f>
        <v>#N/A</v>
      </c>
      <c r="J55" s="96" cm="1">
        <f t="array" ref="J55">IF(ISERROR(RIGHT(H55,LEN(H55)-LOOKUP(999,FIND(":",H55,ROW(H:H))))),0,RIGHT(H55,LEN(H55)-LOOKUP(999,FIND(":",H55,ROW(H:H)))))</f>
        <v>0</v>
      </c>
      <c r="K55" s="96" t="e" cm="1">
        <f t="array" ref="K55">RIGHT(I55,LEN(I55)-LOOKUP(999,FIND(":",I55,ROW(I:I))))</f>
        <v>#N/A</v>
      </c>
      <c r="L55" s="96" t="e">
        <f t="shared" si="3"/>
        <v>#N/A</v>
      </c>
      <c r="M55" s="96" t="e">
        <f t="shared" si="4"/>
        <v>#N/A</v>
      </c>
      <c r="N55" s="96" t="str">
        <f>IF(ISERROR(IF(L55=0,0,100/L55*Ambulant!C$14/100)),"Eingabe Spalten D&amp;E",IF(L55=0,0,100/L55*Ambulant!C$14/100))</f>
        <v>Eingabe Spalten D&amp;E</v>
      </c>
      <c r="O55" s="101" t="str">
        <f>IF(ISERROR(IF(M55=0,0,100/M55*Ambulant!C$14/100)),"Eingabe Spalten D&amp;E",IF(M55=0,0,100/M55*Ambulant!C$14/100))</f>
        <v>Eingabe Spalten D&amp;E</v>
      </c>
    </row>
    <row r="56" spans="1:15" ht="15" customHeight="1" x14ac:dyDescent="0.3">
      <c r="A56" s="100" t="s">
        <v>150</v>
      </c>
      <c r="B56" s="112" t="s">
        <v>7</v>
      </c>
      <c r="C56" s="96" t="str">
        <f t="shared" si="7"/>
        <v>Ernährungsberatung Psychosomatik</v>
      </c>
      <c r="D56" s="144" t="s">
        <v>40</v>
      </c>
      <c r="E56" s="96">
        <v>100</v>
      </c>
      <c r="F56" s="96">
        <v>67</v>
      </c>
      <c r="H56" s="96" t="e">
        <f>_xlfn.XLOOKUP(C56,Ambulant!B$21:B$31,Ambulant!D$21:D$31)</f>
        <v>#N/A</v>
      </c>
      <c r="I56" s="96" t="e">
        <f>_xlfn.XLOOKUP(C56,Ambulant!B$21:B$31,Ambulant!E$21:E$31)</f>
        <v>#N/A</v>
      </c>
      <c r="J56" s="96" cm="1">
        <f t="array" ref="J56">IF(ISERROR(RIGHT(H56,LEN(H56)-LOOKUP(999,FIND(":",H56,ROW(H:H))))),0,RIGHT(H56,LEN(H56)-LOOKUP(999,FIND(":",H56,ROW(H:H)))))</f>
        <v>0</v>
      </c>
      <c r="K56" s="96" t="e" cm="1">
        <f t="array" ref="K56">RIGHT(I56,LEN(I56)-LOOKUP(999,FIND(":",I56,ROW(I:I))))</f>
        <v>#N/A</v>
      </c>
      <c r="L56" s="96" t="e">
        <f t="shared" si="3"/>
        <v>#N/A</v>
      </c>
      <c r="M56" s="96" t="e">
        <f t="shared" si="4"/>
        <v>#N/A</v>
      </c>
      <c r="N56" s="96" t="str">
        <f>IF(ISERROR(IF(L56=0,0,100/L56*Ambulant!C$14/100)),"Eingabe Spalten D&amp;E",IF(L56=0,0,100/L56*Ambulant!C$14/100))</f>
        <v>Eingabe Spalten D&amp;E</v>
      </c>
      <c r="O56" s="101" t="str">
        <f>IF(ISERROR(IF(M56=0,0,100/M56*Ambulant!C$14/100)),"Eingabe Spalten D&amp;E",IF(M56=0,0,100/M56*Ambulant!C$14/100))</f>
        <v>Eingabe Spalten D&amp;E</v>
      </c>
    </row>
    <row r="57" spans="1:15" ht="15" customHeight="1" x14ac:dyDescent="0.3">
      <c r="A57" s="100" t="s">
        <v>150</v>
      </c>
      <c r="B57" s="112" t="s">
        <v>206</v>
      </c>
      <c r="C57" s="96" t="str">
        <f t="shared" si="7"/>
        <v>Sozialberatung Psychosomatik</v>
      </c>
      <c r="D57" s="144" t="s">
        <v>40</v>
      </c>
      <c r="E57" s="96">
        <v>100</v>
      </c>
      <c r="F57" s="96">
        <v>67</v>
      </c>
      <c r="H57" s="96" t="e">
        <f>_xlfn.XLOOKUP(C57,Ambulant!B$21:B$31,Ambulant!D$21:D$31)</f>
        <v>#N/A</v>
      </c>
      <c r="I57" s="96" t="e">
        <f>_xlfn.XLOOKUP(C57,Ambulant!B$21:B$31,Ambulant!E$21:E$31)</f>
        <v>#N/A</v>
      </c>
      <c r="J57" s="96" cm="1">
        <f t="array" ref="J57">IF(ISERROR(RIGHT(H57,LEN(H57)-LOOKUP(999,FIND(":",H57,ROW(H:H))))),0,RIGHT(H57,LEN(H57)-LOOKUP(999,FIND(":",H57,ROW(H:H)))))</f>
        <v>0</v>
      </c>
      <c r="K57" s="96" t="e" cm="1">
        <f t="array" ref="K57">RIGHT(I57,LEN(I57)-LOOKUP(999,FIND(":",I57,ROW(I:I))))</f>
        <v>#N/A</v>
      </c>
      <c r="L57" s="96" t="e">
        <f t="shared" si="3"/>
        <v>#N/A</v>
      </c>
      <c r="M57" s="96" t="e">
        <f t="shared" si="4"/>
        <v>#N/A</v>
      </c>
      <c r="N57" s="96" t="str">
        <f>IF(ISERROR(IF(L57=0,0,100/L57*Ambulant!C$14/100)),"Eingabe Spalten D&amp;E",IF(L57=0,0,100/L57*Ambulant!C$14/100))</f>
        <v>Eingabe Spalten D&amp;E</v>
      </c>
      <c r="O57" s="101" t="str">
        <f>IF(ISERROR(IF(M57=0,0,100/M57*Ambulant!C$14/100)),"Eingabe Spalten D&amp;E",IF(M57=0,0,100/M57*Ambulant!C$14/100))</f>
        <v>Eingabe Spalten D&amp;E</v>
      </c>
    </row>
    <row r="58" spans="1:15" ht="15" customHeight="1" x14ac:dyDescent="0.3">
      <c r="A58" s="102" t="s">
        <v>150</v>
      </c>
      <c r="B58" s="115" t="s">
        <v>8</v>
      </c>
      <c r="C58" s="103" t="str">
        <f t="shared" si="7"/>
        <v>Logopädie Psychosomatik</v>
      </c>
      <c r="D58" s="146"/>
      <c r="E58" s="103"/>
      <c r="F58" s="103"/>
      <c r="G58" s="103"/>
      <c r="H58" s="103" t="e">
        <f>_xlfn.XLOOKUP(C58,Ambulant!B$21:B$31,Ambulant!D$21:D$31)</f>
        <v>#N/A</v>
      </c>
      <c r="I58" s="103" t="e">
        <f>_xlfn.XLOOKUP(C58,Ambulant!B$21:B$31,Ambulant!E$21:E$31)</f>
        <v>#N/A</v>
      </c>
      <c r="J58" s="103" cm="1">
        <f t="array" ref="J58">IF(ISERROR(RIGHT(H58,LEN(H58)-LOOKUP(999,FIND(":",H58,ROW(H:H))))),0,RIGHT(H58,LEN(H58)-LOOKUP(999,FIND(":",H58,ROW(H:H)))))</f>
        <v>0</v>
      </c>
      <c r="K58" s="103" t="e" cm="1">
        <f t="array" ref="K58">RIGHT(I58,LEN(I58)-LOOKUP(999,FIND(":",I58,ROW(I:I))))</f>
        <v>#N/A</v>
      </c>
      <c r="L58" s="103" t="e">
        <f t="shared" si="3"/>
        <v>#N/A</v>
      </c>
      <c r="M58" s="103" t="e">
        <f t="shared" si="4"/>
        <v>#N/A</v>
      </c>
      <c r="N58" s="103" t="str">
        <f>IF(ISERROR(IF(L58=0,0,100/L58*Ambulant!C$14/100)),"Eingabe Spalten D&amp;E",IF(L58=0,0,100/L58*Ambulant!C$14/100))</f>
        <v>Eingabe Spalten D&amp;E</v>
      </c>
      <c r="O58" s="104" t="str">
        <f>IF(ISERROR(IF(M58=0,0,100/M58*Ambulant!C$14/100)),"Eingabe Spalten D&amp;E",IF(M58=0,0,100/M58*Ambulant!C$14/100))</f>
        <v>Eingabe Spalten D&amp;E</v>
      </c>
    </row>
    <row r="59" spans="1:15" ht="15" customHeight="1" x14ac:dyDescent="0.3">
      <c r="A59" s="97" t="s">
        <v>150</v>
      </c>
      <c r="B59" s="98" t="s">
        <v>2</v>
      </c>
      <c r="C59" s="98" t="str">
        <f>B59&amp;" "&amp;B$9</f>
        <v>Ärztlicher Bereich Onkologie</v>
      </c>
      <c r="D59" s="145" t="s">
        <v>33</v>
      </c>
      <c r="E59" s="98">
        <v>30</v>
      </c>
      <c r="F59" s="98">
        <v>20</v>
      </c>
      <c r="G59" s="98"/>
      <c r="H59" s="98" t="e">
        <f>_xlfn.XLOOKUP(C59,Ambulant!B$21:B$31,Ambulant!D$21:D$31)</f>
        <v>#N/A</v>
      </c>
      <c r="I59" s="98" t="e">
        <f>_xlfn.XLOOKUP(C59,Ambulant!B$21:B$31,Ambulant!E$21:E$31)</f>
        <v>#N/A</v>
      </c>
      <c r="J59" s="98" cm="1">
        <f t="array" ref="J59">IF(ISERROR(RIGHT(H59,LEN(H59)-LOOKUP(999,FIND(":",H59,ROW(H:H))))),0,RIGHT(H59,LEN(H59)-LOOKUP(999,FIND(":",H59,ROW(H:H)))))</f>
        <v>0</v>
      </c>
      <c r="K59" s="98" t="e" cm="1">
        <f t="array" ref="K59">RIGHT(I59,LEN(I59)-LOOKUP(999,FIND(":",I59,ROW(I:I))))</f>
        <v>#N/A</v>
      </c>
      <c r="L59" s="98" t="e">
        <f t="shared" si="3"/>
        <v>#N/A</v>
      </c>
      <c r="M59" s="98" t="e">
        <f t="shared" si="4"/>
        <v>#N/A</v>
      </c>
      <c r="N59" s="98" t="str">
        <f>IF(ISERROR(IF(L59=0,0,100/L59*Ambulant!C$14/100)),"Eingabe Spalten D&amp;E",IF(L59=0,0,100/L59*Ambulant!C$14/100))</f>
        <v>Eingabe Spalten D&amp;E</v>
      </c>
      <c r="O59" s="99" t="str">
        <f>IF(ISERROR(IF(M59=0,0,100/M59*Ambulant!C$14/100)),"Eingabe Spalten D&amp;E",IF(M59=0,0,100/M59*Ambulant!C$14/100))</f>
        <v>Eingabe Spalten D&amp;E</v>
      </c>
    </row>
    <row r="60" spans="1:15" ht="15" customHeight="1" x14ac:dyDescent="0.3">
      <c r="A60" s="100" t="s">
        <v>150</v>
      </c>
      <c r="B60" s="96" t="s">
        <v>3</v>
      </c>
      <c r="C60" s="96" t="str">
        <f t="shared" ref="C60:C69" si="8">B60&amp;" "&amp;B$9</f>
        <v>Psychologischer Bereich Onkologie</v>
      </c>
      <c r="D60" s="144" t="s">
        <v>35</v>
      </c>
      <c r="E60" s="96">
        <v>67</v>
      </c>
      <c r="F60" s="96">
        <v>50</v>
      </c>
      <c r="H60" s="96" t="e">
        <f>_xlfn.XLOOKUP(C60,Ambulant!B$21:B$31,Ambulant!D$21:D$31)</f>
        <v>#N/A</v>
      </c>
      <c r="I60" s="96" t="e">
        <f>_xlfn.XLOOKUP(C60,Ambulant!B$21:B$31,Ambulant!E$21:E$31)</f>
        <v>#N/A</v>
      </c>
      <c r="J60" s="96" cm="1">
        <f t="array" ref="J60">IF(ISERROR(RIGHT(H60,LEN(H60)-LOOKUP(999,FIND(":",H60,ROW(H:H))))),0,RIGHT(H60,LEN(H60)-LOOKUP(999,FIND(":",H60,ROW(H:H)))))</f>
        <v>0</v>
      </c>
      <c r="K60" s="96" t="e" cm="1">
        <f t="array" ref="K60">RIGHT(I60,LEN(I60)-LOOKUP(999,FIND(":",I60,ROW(I:I))))</f>
        <v>#N/A</v>
      </c>
      <c r="L60" s="96" t="e">
        <f t="shared" si="3"/>
        <v>#N/A</v>
      </c>
      <c r="M60" s="96" t="e">
        <f t="shared" si="4"/>
        <v>#N/A</v>
      </c>
      <c r="N60" s="96" t="str">
        <f>IF(ISERROR(IF(L60=0,0,100/L60*Ambulant!C$14/100)),"Eingabe Spalten D&amp;E",IF(L60=0,0,100/L60*Ambulant!C$14/100))</f>
        <v>Eingabe Spalten D&amp;E</v>
      </c>
      <c r="O60" s="101" t="str">
        <f>IF(ISERROR(IF(M60=0,0,100/M60*Ambulant!C$14/100)),"Eingabe Spalten D&amp;E",IF(M60=0,0,100/M60*Ambulant!C$14/100))</f>
        <v>Eingabe Spalten D&amp;E</v>
      </c>
    </row>
    <row r="61" spans="1:15" ht="15" customHeight="1" x14ac:dyDescent="0.3">
      <c r="A61" s="100" t="s">
        <v>150</v>
      </c>
      <c r="B61" s="96" t="s">
        <v>4</v>
      </c>
      <c r="C61" s="96" t="str">
        <f t="shared" si="8"/>
        <v>Pflege Onkologie</v>
      </c>
      <c r="D61" s="144" t="s">
        <v>34</v>
      </c>
      <c r="E61" s="96">
        <v>21</v>
      </c>
      <c r="F61" s="96">
        <v>14</v>
      </c>
      <c r="H61" s="96" t="e">
        <f>_xlfn.XLOOKUP(C61,Ambulant!B$21:B$31,Ambulant!D$21:D$31)</f>
        <v>#N/A</v>
      </c>
      <c r="I61" s="96" t="e">
        <f>_xlfn.XLOOKUP(C61,Ambulant!B$21:B$31,Ambulant!E$21:E$31)</f>
        <v>#N/A</v>
      </c>
      <c r="J61" s="96" cm="1">
        <f t="array" ref="J61">IF(ISERROR(RIGHT(H61,LEN(H61)-LOOKUP(999,FIND(":",H61,ROW(H:H))))),0,RIGHT(H61,LEN(H61)-LOOKUP(999,FIND(":",H61,ROW(H:H)))))</f>
        <v>0</v>
      </c>
      <c r="K61" s="96" t="e" cm="1">
        <f t="array" ref="K61">RIGHT(I61,LEN(I61)-LOOKUP(999,FIND(":",I61,ROW(I:I))))</f>
        <v>#N/A</v>
      </c>
      <c r="L61" s="96" t="e">
        <f t="shared" si="3"/>
        <v>#N/A</v>
      </c>
      <c r="M61" s="96" t="e">
        <f t="shared" si="4"/>
        <v>#N/A</v>
      </c>
      <c r="N61" s="96" t="str">
        <f>IF(ISERROR(IF(L61=0,0,100/L61*Ambulant!C$14/100)),"Eingabe Spalten D&amp;E",IF(L61=0,0,100/L61*Ambulant!C$14/100))</f>
        <v>Eingabe Spalten D&amp;E</v>
      </c>
      <c r="O61" s="101" t="str">
        <f>IF(ISERROR(IF(M61=0,0,100/M61*Ambulant!C$14/100)),"Eingabe Spalten D&amp;E",IF(M61=0,0,100/M61*Ambulant!C$14/100))</f>
        <v>Eingabe Spalten D&amp;E</v>
      </c>
    </row>
    <row r="62" spans="1:15" ht="15" customHeight="1" x14ac:dyDescent="0.3">
      <c r="A62" s="100" t="s">
        <v>150</v>
      </c>
      <c r="B62" s="116" t="s">
        <v>161</v>
      </c>
      <c r="C62" s="96" t="str">
        <f t="shared" si="8"/>
        <v>­ davon examinierte Pflegekräfte (mind. 50%) Onkologie</v>
      </c>
      <c r="D62" s="144" t="s">
        <v>136</v>
      </c>
      <c r="E62" s="96">
        <f>E61*2</f>
        <v>42</v>
      </c>
      <c r="F62" s="96">
        <f>F61*2</f>
        <v>28</v>
      </c>
      <c r="H62" s="96" t="e">
        <f>_xlfn.XLOOKUP(C62,Ambulant!B$21:B$31,Ambulant!D$21:D$31)</f>
        <v>#N/A</v>
      </c>
      <c r="I62" s="96" t="e">
        <f>_xlfn.XLOOKUP(C62,Ambulant!B$21:B$31,Ambulant!E$21:E$31)</f>
        <v>#N/A</v>
      </c>
      <c r="J62" s="96" cm="1">
        <f t="array" ref="J62">IF(ISERROR(RIGHT(H62,LEN(H62)-LOOKUP(999,FIND(":",H62,ROW(H:H))))),0,RIGHT(H62,LEN(H62)-LOOKUP(999,FIND(":",H62,ROW(H:H)))))</f>
        <v>0</v>
      </c>
      <c r="K62" s="96" t="e" cm="1">
        <f t="array" ref="K62">RIGHT(I62,LEN(I62)-LOOKUP(999,FIND(":",I62,ROW(I:I))))</f>
        <v>#N/A</v>
      </c>
      <c r="L62" s="96" t="e">
        <f t="shared" si="3"/>
        <v>#N/A</v>
      </c>
      <c r="M62" s="96" t="e">
        <f t="shared" si="4"/>
        <v>#N/A</v>
      </c>
      <c r="N62" s="96" t="str">
        <f>IF(ISERROR(IF(L62=0,0,100/L62*Ambulant!C$14/100)),"Eingabe Spalten D&amp;E",IF(L62=0,0,100/L62*Ambulant!C$14/100))</f>
        <v>Eingabe Spalten D&amp;E</v>
      </c>
      <c r="O62" s="101" t="str">
        <f>IF(ISERROR(IF(M62=0,0,100/M62*Ambulant!C$14/100)),"Eingabe Spalten D&amp;E",IF(M62=0,0,100/M62*Ambulant!C$14/100))</f>
        <v>Eingabe Spalten D&amp;E</v>
      </c>
    </row>
    <row r="63" spans="1:15" ht="15" customHeight="1" x14ac:dyDescent="0.3">
      <c r="A63" s="100" t="s">
        <v>150</v>
      </c>
      <c r="B63" s="96" t="s">
        <v>10</v>
      </c>
      <c r="C63" s="96" t="str">
        <f t="shared" si="8"/>
        <v>Physiotherapie Onkologie</v>
      </c>
      <c r="D63" s="144" t="s">
        <v>36</v>
      </c>
      <c r="E63" s="96">
        <v>40</v>
      </c>
      <c r="F63" s="96">
        <v>25</v>
      </c>
      <c r="H63" s="96" t="e">
        <f>_xlfn.XLOOKUP(C63,Ambulant!B$21:B$31,Ambulant!D$21:D$31)</f>
        <v>#N/A</v>
      </c>
      <c r="I63" s="96" t="e">
        <f>_xlfn.XLOOKUP(C63,Ambulant!B$21:B$31,Ambulant!E$21:E$31)</f>
        <v>#N/A</v>
      </c>
      <c r="J63" s="96" cm="1">
        <f t="array" ref="J63">IF(ISERROR(RIGHT(H63,LEN(H63)-LOOKUP(999,FIND(":",H63,ROW(H:H))))),0,RIGHT(H63,LEN(H63)-LOOKUP(999,FIND(":",H63,ROW(H:H)))))</f>
        <v>0</v>
      </c>
      <c r="K63" s="96" t="e" cm="1">
        <f t="array" ref="K63">RIGHT(I63,LEN(I63)-LOOKUP(999,FIND(":",I63,ROW(I:I))))</f>
        <v>#N/A</v>
      </c>
      <c r="L63" s="96" t="e">
        <f t="shared" si="3"/>
        <v>#N/A</v>
      </c>
      <c r="M63" s="96" t="e">
        <f t="shared" si="4"/>
        <v>#N/A</v>
      </c>
      <c r="N63" s="96" t="str">
        <f>IF(ISERROR(IF(L63=0,0,100/L63*Ambulant!C$14/100)),"Eingabe Spalten D&amp;E",IF(L63=0,0,100/L63*Ambulant!C$14/100))</f>
        <v>Eingabe Spalten D&amp;E</v>
      </c>
      <c r="O63" s="101" t="str">
        <f>IF(ISERROR(IF(M63=0,0,100/M63*Ambulant!C$14/100)),"Eingabe Spalten D&amp;E",IF(M63=0,0,100/M63*Ambulant!C$14/100))</f>
        <v>Eingabe Spalten D&amp;E</v>
      </c>
    </row>
    <row r="64" spans="1:15" ht="15" customHeight="1" x14ac:dyDescent="0.3">
      <c r="A64" s="100" t="s">
        <v>150</v>
      </c>
      <c r="B64" s="96" t="s">
        <v>11</v>
      </c>
      <c r="C64" s="96" t="str">
        <f t="shared" si="8"/>
        <v>Physikalische Therapie Onkologie</v>
      </c>
      <c r="D64" s="144" t="s">
        <v>37</v>
      </c>
      <c r="E64" s="96">
        <v>133</v>
      </c>
      <c r="F64" s="96">
        <v>80</v>
      </c>
      <c r="H64" s="96" t="e">
        <f>_xlfn.XLOOKUP(C64,Ambulant!B$21:B$31,Ambulant!D$21:D$31)</f>
        <v>#N/A</v>
      </c>
      <c r="I64" s="96" t="e">
        <f>_xlfn.XLOOKUP(C64,Ambulant!B$21:B$31,Ambulant!E$21:E$31)</f>
        <v>#N/A</v>
      </c>
      <c r="J64" s="96" cm="1">
        <f t="array" ref="J64">IF(ISERROR(RIGHT(H64,LEN(H64)-LOOKUP(999,FIND(":",H64,ROW(H:H))))),0,RIGHT(H64,LEN(H64)-LOOKUP(999,FIND(":",H64,ROW(H:H)))))</f>
        <v>0</v>
      </c>
      <c r="K64" s="96" t="e" cm="1">
        <f t="array" ref="K64">RIGHT(I64,LEN(I64)-LOOKUP(999,FIND(":",I64,ROW(I:I))))</f>
        <v>#N/A</v>
      </c>
      <c r="L64" s="96" t="e">
        <f t="shared" si="3"/>
        <v>#N/A</v>
      </c>
      <c r="M64" s="96" t="e">
        <f t="shared" si="4"/>
        <v>#N/A</v>
      </c>
      <c r="N64" s="96" t="str">
        <f>IF(ISERROR(IF(L64=0,0,100/L64*Ambulant!C$14/100)),"Eingabe Spalten D&amp;E",IF(L64=0,0,100/L64*Ambulant!C$14/100))</f>
        <v>Eingabe Spalten D&amp;E</v>
      </c>
      <c r="O64" s="101" t="str">
        <f>IF(ISERROR(IF(M64=0,0,100/M64*Ambulant!C$14/100)),"Eingabe Spalten D&amp;E",IF(M64=0,0,100/M64*Ambulant!C$14/100))</f>
        <v>Eingabe Spalten D&amp;E</v>
      </c>
    </row>
    <row r="65" spans="1:15" ht="15" customHeight="1" x14ac:dyDescent="0.3">
      <c r="A65" s="100" t="s">
        <v>150</v>
      </c>
      <c r="B65" s="96" t="s">
        <v>5</v>
      </c>
      <c r="C65" s="96" t="str">
        <f t="shared" si="8"/>
        <v>Sporttherapie Onkologie</v>
      </c>
      <c r="D65" s="144" t="s">
        <v>38</v>
      </c>
      <c r="E65" s="96">
        <v>100</v>
      </c>
      <c r="F65" s="96">
        <v>50</v>
      </c>
      <c r="H65" s="96" t="e">
        <f>_xlfn.XLOOKUP(C65,Ambulant!B$21:B$31,Ambulant!D$21:D$31)</f>
        <v>#N/A</v>
      </c>
      <c r="I65" s="96" t="e">
        <f>_xlfn.XLOOKUP(C65,Ambulant!B$21:B$31,Ambulant!E$21:E$31)</f>
        <v>#N/A</v>
      </c>
      <c r="J65" s="96" cm="1">
        <f t="array" ref="J65">IF(ISERROR(RIGHT(H65,LEN(H65)-LOOKUP(999,FIND(":",H65,ROW(H:H))))),0,RIGHT(H65,LEN(H65)-LOOKUP(999,FIND(":",H65,ROW(H:H)))))</f>
        <v>0</v>
      </c>
      <c r="K65" s="96" t="e" cm="1">
        <f t="array" ref="K65">RIGHT(I65,LEN(I65)-LOOKUP(999,FIND(":",I65,ROW(I:I))))</f>
        <v>#N/A</v>
      </c>
      <c r="L65" s="96" t="e">
        <f t="shared" si="3"/>
        <v>#N/A</v>
      </c>
      <c r="M65" s="96" t="e">
        <f t="shared" si="4"/>
        <v>#N/A</v>
      </c>
      <c r="N65" s="96" t="str">
        <f>IF(ISERROR(IF(L65=0,0,100/L65*Ambulant!C$14/100)),"Eingabe Spalten D&amp;E",IF(L65=0,0,100/L65*Ambulant!C$14/100))</f>
        <v>Eingabe Spalten D&amp;E</v>
      </c>
      <c r="O65" s="101" t="str">
        <f>IF(ISERROR(IF(M65=0,0,100/M65*Ambulant!C$14/100)),"Eingabe Spalten D&amp;E",IF(M65=0,0,100/M65*Ambulant!C$14/100))</f>
        <v>Eingabe Spalten D&amp;E</v>
      </c>
    </row>
    <row r="66" spans="1:15" ht="15" customHeight="1" x14ac:dyDescent="0.3">
      <c r="A66" s="100" t="s">
        <v>150</v>
      </c>
      <c r="B66" s="96" t="s">
        <v>6</v>
      </c>
      <c r="C66" s="96" t="str">
        <f t="shared" si="8"/>
        <v>Ergotherapie Onkologie</v>
      </c>
      <c r="D66" s="144" t="s">
        <v>55</v>
      </c>
      <c r="E66" s="96">
        <v>100</v>
      </c>
      <c r="F66" s="96">
        <v>60</v>
      </c>
      <c r="H66" s="96" t="e">
        <f>_xlfn.XLOOKUP(C66,Ambulant!B$21:B$31,Ambulant!D$21:D$31)</f>
        <v>#N/A</v>
      </c>
      <c r="I66" s="96" t="e">
        <f>_xlfn.XLOOKUP(C66,Ambulant!B$21:B$31,Ambulant!E$21:E$31)</f>
        <v>#N/A</v>
      </c>
      <c r="J66" s="96" cm="1">
        <f t="array" ref="J66">IF(ISERROR(RIGHT(H66,LEN(H66)-LOOKUP(999,FIND(":",H66,ROW(H:H))))),0,RIGHT(H66,LEN(H66)-LOOKUP(999,FIND(":",H66,ROW(H:H)))))</f>
        <v>0</v>
      </c>
      <c r="K66" s="96" t="e" cm="1">
        <f t="array" ref="K66">RIGHT(I66,LEN(I66)-LOOKUP(999,FIND(":",I66,ROW(I:I))))</f>
        <v>#N/A</v>
      </c>
      <c r="L66" s="96" t="e">
        <f t="shared" si="3"/>
        <v>#N/A</v>
      </c>
      <c r="M66" s="96" t="e">
        <f t="shared" si="4"/>
        <v>#N/A</v>
      </c>
      <c r="N66" s="96" t="str">
        <f>IF(ISERROR(IF(L66=0,0,100/L66*Ambulant!C$14/100)),"Eingabe Spalten D&amp;E",IF(L66=0,0,100/L66*Ambulant!C$14/100))</f>
        <v>Eingabe Spalten D&amp;E</v>
      </c>
      <c r="O66" s="101" t="str">
        <f>IF(ISERROR(IF(M66=0,0,100/M66*Ambulant!C$14/100)),"Eingabe Spalten D&amp;E",IF(M66=0,0,100/M66*Ambulant!C$14/100))</f>
        <v>Eingabe Spalten D&amp;E</v>
      </c>
    </row>
    <row r="67" spans="1:15" ht="15" customHeight="1" x14ac:dyDescent="0.3">
      <c r="A67" s="100" t="s">
        <v>150</v>
      </c>
      <c r="B67" s="96" t="s">
        <v>7</v>
      </c>
      <c r="C67" s="96" t="str">
        <f t="shared" si="8"/>
        <v>Ernährungsberatung Onkologie</v>
      </c>
      <c r="D67" s="144" t="s">
        <v>55</v>
      </c>
      <c r="E67" s="96">
        <v>100</v>
      </c>
      <c r="F67" s="96">
        <v>60</v>
      </c>
      <c r="H67" s="96" t="e">
        <f>_xlfn.XLOOKUP(C67,Ambulant!B$21:B$31,Ambulant!D$21:D$31)</f>
        <v>#N/A</v>
      </c>
      <c r="I67" s="96" t="e">
        <f>_xlfn.XLOOKUP(C67,Ambulant!B$21:B$31,Ambulant!E$21:E$31)</f>
        <v>#N/A</v>
      </c>
      <c r="J67" s="96" cm="1">
        <f t="array" ref="J67">IF(ISERROR(RIGHT(H67,LEN(H67)-LOOKUP(999,FIND(":",H67,ROW(H:H))))),0,RIGHT(H67,LEN(H67)-LOOKUP(999,FIND(":",H67,ROW(H:H)))))</f>
        <v>0</v>
      </c>
      <c r="K67" s="96" t="e" cm="1">
        <f t="array" ref="K67">RIGHT(I67,LEN(I67)-LOOKUP(999,FIND(":",I67,ROW(I:I))))</f>
        <v>#N/A</v>
      </c>
      <c r="L67" s="96" t="e">
        <f t="shared" si="3"/>
        <v>#N/A</v>
      </c>
      <c r="M67" s="96" t="e">
        <f t="shared" si="4"/>
        <v>#N/A</v>
      </c>
      <c r="N67" s="96" t="str">
        <f>IF(ISERROR(IF(L67=0,0,100/L67*Ambulant!C$14/100)),"Eingabe Spalten D&amp;E",IF(L67=0,0,100/L67*Ambulant!C$14/100))</f>
        <v>Eingabe Spalten D&amp;E</v>
      </c>
      <c r="O67" s="101" t="str">
        <f>IF(ISERROR(IF(M67=0,0,100/M67*Ambulant!C$14/100)),"Eingabe Spalten D&amp;E",IF(M67=0,0,100/M67*Ambulant!C$14/100))</f>
        <v>Eingabe Spalten D&amp;E</v>
      </c>
    </row>
    <row r="68" spans="1:15" ht="15" customHeight="1" x14ac:dyDescent="0.3">
      <c r="A68" s="100" t="s">
        <v>150</v>
      </c>
      <c r="B68" s="96" t="s">
        <v>206</v>
      </c>
      <c r="C68" s="96" t="str">
        <f t="shared" si="8"/>
        <v>Sozialberatung Onkologie</v>
      </c>
      <c r="D68" s="144" t="s">
        <v>46</v>
      </c>
      <c r="E68" s="96">
        <v>120</v>
      </c>
      <c r="F68" s="96">
        <v>80</v>
      </c>
      <c r="H68" s="96" t="e">
        <f>_xlfn.XLOOKUP(C68,Ambulant!B$21:B$31,Ambulant!D$21:D$31)</f>
        <v>#N/A</v>
      </c>
      <c r="I68" s="96" t="e">
        <f>_xlfn.XLOOKUP(C68,Ambulant!B$21:B$31,Ambulant!E$21:E$31)</f>
        <v>#N/A</v>
      </c>
      <c r="J68" s="96" cm="1">
        <f t="array" ref="J68">IF(ISERROR(RIGHT(H68,LEN(H68)-LOOKUP(999,FIND(":",H68,ROW(H:H))))),0,RIGHT(H68,LEN(H68)-LOOKUP(999,FIND(":",H68,ROW(H:H)))))</f>
        <v>0</v>
      </c>
      <c r="K68" s="96" t="e" cm="1">
        <f t="array" ref="K68">RIGHT(I68,LEN(I68)-LOOKUP(999,FIND(":",I68,ROW(I:I))))</f>
        <v>#N/A</v>
      </c>
      <c r="L68" s="96" t="e">
        <f t="shared" si="3"/>
        <v>#N/A</v>
      </c>
      <c r="M68" s="96" t="e">
        <f t="shared" si="4"/>
        <v>#N/A</v>
      </c>
      <c r="N68" s="96" t="str">
        <f>IF(ISERROR(IF(L68=0,0,100/L68*Ambulant!C$14/100)),"Eingabe Spalten D&amp;E",IF(L68=0,0,100/L68*Ambulant!C$14/100))</f>
        <v>Eingabe Spalten D&amp;E</v>
      </c>
      <c r="O68" s="101" t="str">
        <f>IF(ISERROR(IF(M68=0,0,100/M68*Ambulant!C$14/100)),"Eingabe Spalten D&amp;E",IF(M68=0,0,100/M68*Ambulant!C$14/100))</f>
        <v>Eingabe Spalten D&amp;E</v>
      </c>
    </row>
    <row r="69" spans="1:15" ht="15" customHeight="1" x14ac:dyDescent="0.3">
      <c r="A69" s="102" t="s">
        <v>150</v>
      </c>
      <c r="B69" s="103" t="s">
        <v>8</v>
      </c>
      <c r="C69" s="103" t="str">
        <f t="shared" si="8"/>
        <v>Logopädie Onkologie</v>
      </c>
      <c r="D69" s="146"/>
      <c r="E69" s="103"/>
      <c r="F69" s="103"/>
      <c r="G69" s="103"/>
      <c r="H69" s="103" t="e">
        <f>_xlfn.XLOOKUP(C69,Ambulant!B$21:B$31,Ambulant!D$21:D$31)</f>
        <v>#N/A</v>
      </c>
      <c r="I69" s="103" t="e">
        <f>_xlfn.XLOOKUP(C69,Ambulant!B$21:B$31,Ambulant!E$21:E$31)</f>
        <v>#N/A</v>
      </c>
      <c r="J69" s="103" cm="1">
        <f t="array" ref="J69">IF(ISERROR(RIGHT(H69,LEN(H69)-LOOKUP(999,FIND(":",H69,ROW(H:H))))),0,RIGHT(H69,LEN(H69)-LOOKUP(999,FIND(":",H69,ROW(H:H)))))</f>
        <v>0</v>
      </c>
      <c r="K69" s="103" t="e" cm="1">
        <f t="array" ref="K69">RIGHT(I69,LEN(I69)-LOOKUP(999,FIND(":",I69,ROW(I:I))))</f>
        <v>#N/A</v>
      </c>
      <c r="L69" s="103" t="e">
        <f t="shared" si="3"/>
        <v>#N/A</v>
      </c>
      <c r="M69" s="103" t="e">
        <f t="shared" si="4"/>
        <v>#N/A</v>
      </c>
      <c r="N69" s="103" t="str">
        <f>IF(ISERROR(IF(L69=0,0,100/L69*Ambulant!C$14/100)),"Eingabe Spalten D&amp;E",IF(L69=0,0,100/L69*Ambulant!C$14/100))</f>
        <v>Eingabe Spalten D&amp;E</v>
      </c>
      <c r="O69" s="104" t="str">
        <f>IF(ISERROR(IF(M69=0,0,100/M69*Ambulant!C$14/100)),"Eingabe Spalten D&amp;E",IF(M69=0,0,100/M69*Ambulant!C$14/100))</f>
        <v>Eingabe Spalten D&amp;E</v>
      </c>
    </row>
    <row r="70" spans="1:15" ht="15" customHeight="1" x14ac:dyDescent="0.3">
      <c r="A70" s="97" t="s">
        <v>150</v>
      </c>
      <c r="B70" s="98" t="s">
        <v>2</v>
      </c>
      <c r="C70" s="98" t="str">
        <f>B70&amp;" "&amp;B$10</f>
        <v>Ärztlicher Bereich Neurologie</v>
      </c>
      <c r="D70" s="145" t="s">
        <v>57</v>
      </c>
      <c r="E70" s="98">
        <v>26</v>
      </c>
      <c r="F70" s="98">
        <v>18</v>
      </c>
      <c r="G70" s="98"/>
      <c r="H70" s="98" t="e">
        <f>_xlfn.XLOOKUP(C70,Ambulant!B$21:B$31,Ambulant!D$21:D$31)</f>
        <v>#N/A</v>
      </c>
      <c r="I70" s="98" t="e">
        <f>_xlfn.XLOOKUP(C70,Ambulant!B$21:B$31,Ambulant!E$21:E$31)</f>
        <v>#N/A</v>
      </c>
      <c r="J70" s="98" cm="1">
        <f t="array" ref="J70">IF(ISERROR(RIGHT(H70,LEN(H70)-LOOKUP(999,FIND(":",H70,ROW(H:H))))),0,RIGHT(H70,LEN(H70)-LOOKUP(999,FIND(":",H70,ROW(H:H)))))</f>
        <v>0</v>
      </c>
      <c r="K70" s="98" t="e" cm="1">
        <f t="array" ref="K70">RIGHT(I70,LEN(I70)-LOOKUP(999,FIND(":",I70,ROW(I:I))))</f>
        <v>#N/A</v>
      </c>
      <c r="L70" s="98" t="e">
        <f t="shared" si="3"/>
        <v>#N/A</v>
      </c>
      <c r="M70" s="98" t="e">
        <f t="shared" si="4"/>
        <v>#N/A</v>
      </c>
      <c r="N70" s="98" t="str">
        <f>IF(ISERROR(IF(L70=0,0,100/L70*Ambulant!C$14/100)),"Eingabe Spalten D&amp;E",IF(L70=0,0,100/L70*Ambulant!C$14/100))</f>
        <v>Eingabe Spalten D&amp;E</v>
      </c>
      <c r="O70" s="99" t="str">
        <f>IF(ISERROR(IF(M70=0,0,100/M70*Ambulant!C$14/100)),"Eingabe Spalten D&amp;E",IF(M70=0,0,100/M70*Ambulant!C$14/100))</f>
        <v>Eingabe Spalten D&amp;E</v>
      </c>
    </row>
    <row r="71" spans="1:15" ht="15" customHeight="1" x14ac:dyDescent="0.3">
      <c r="A71" s="100" t="s">
        <v>150</v>
      </c>
      <c r="B71" s="96" t="s">
        <v>3</v>
      </c>
      <c r="C71" s="96" t="str">
        <f t="shared" ref="C71:C80" si="9">B71&amp;" "&amp;B$10</f>
        <v>Psychologischer Bereich Neurologie</v>
      </c>
      <c r="D71" s="144" t="s">
        <v>33</v>
      </c>
      <c r="E71" s="96">
        <v>30</v>
      </c>
      <c r="F71" s="96">
        <v>20</v>
      </c>
      <c r="H71" s="96" t="e">
        <f>_xlfn.XLOOKUP(C71,Ambulant!B$21:B$31,Ambulant!D$21:D$31)</f>
        <v>#N/A</v>
      </c>
      <c r="I71" s="96" t="e">
        <f>_xlfn.XLOOKUP(C71,Ambulant!B$21:B$31,Ambulant!E$21:E$31)</f>
        <v>#N/A</v>
      </c>
      <c r="J71" s="96" cm="1">
        <f t="array" ref="J71">IF(ISERROR(RIGHT(H71,LEN(H71)-LOOKUP(999,FIND(":",H71,ROW(H:H))))),0,RIGHT(H71,LEN(H71)-LOOKUP(999,FIND(":",H71,ROW(H:H)))))</f>
        <v>0</v>
      </c>
      <c r="K71" s="96" t="e" cm="1">
        <f t="array" ref="K71">RIGHT(I71,LEN(I71)-LOOKUP(999,FIND(":",I71,ROW(I:I))))</f>
        <v>#N/A</v>
      </c>
      <c r="L71" s="96" t="e">
        <f t="shared" si="3"/>
        <v>#N/A</v>
      </c>
      <c r="M71" s="96" t="e">
        <f t="shared" si="4"/>
        <v>#N/A</v>
      </c>
      <c r="N71" s="96" t="str">
        <f>IF(ISERROR(IF(L71=0,0,100/L71*Ambulant!C$14/100)),"Eingabe Spalten D&amp;E",IF(L71=0,0,100/L71*Ambulant!C$14/100))</f>
        <v>Eingabe Spalten D&amp;E</v>
      </c>
      <c r="O71" s="101" t="str">
        <f>IF(ISERROR(IF(M71=0,0,100/M71*Ambulant!C$14/100)),"Eingabe Spalten D&amp;E",IF(M71=0,0,100/M71*Ambulant!C$14/100))</f>
        <v>Eingabe Spalten D&amp;E</v>
      </c>
    </row>
    <row r="72" spans="1:15" ht="15" customHeight="1" x14ac:dyDescent="0.3">
      <c r="A72" s="100" t="s">
        <v>150</v>
      </c>
      <c r="B72" s="96" t="s">
        <v>4</v>
      </c>
      <c r="C72" s="96" t="str">
        <f t="shared" si="9"/>
        <v>Pflege Neurologie</v>
      </c>
      <c r="D72" s="144" t="s">
        <v>58</v>
      </c>
      <c r="E72" s="96">
        <v>25</v>
      </c>
      <c r="F72" s="96">
        <v>17</v>
      </c>
      <c r="H72" s="96" t="e">
        <f>_xlfn.XLOOKUP(C72,Ambulant!B$21:B$31,Ambulant!D$21:D$31)</f>
        <v>#N/A</v>
      </c>
      <c r="I72" s="96" t="e">
        <f>_xlfn.XLOOKUP(C72,Ambulant!B$21:B$31,Ambulant!E$21:E$31)</f>
        <v>#N/A</v>
      </c>
      <c r="J72" s="96" cm="1">
        <f t="array" ref="J72">IF(ISERROR(RIGHT(H72,LEN(H72)-LOOKUP(999,FIND(":",H72,ROW(H:H))))),0,RIGHT(H72,LEN(H72)-LOOKUP(999,FIND(":",H72,ROW(H:H)))))</f>
        <v>0</v>
      </c>
      <c r="K72" s="96" t="e" cm="1">
        <f t="array" ref="K72">RIGHT(I72,LEN(I72)-LOOKUP(999,FIND(":",I72,ROW(I:I))))</f>
        <v>#N/A</v>
      </c>
      <c r="L72" s="96" t="e">
        <f t="shared" si="3"/>
        <v>#N/A</v>
      </c>
      <c r="M72" s="96" t="e">
        <f t="shared" si="4"/>
        <v>#N/A</v>
      </c>
      <c r="N72" s="96" t="str">
        <f>IF(ISERROR(IF(L72=0,0,100/L72*Ambulant!C$14/100)),"Eingabe Spalten D&amp;E",IF(L72=0,0,100/L72*Ambulant!C$14/100))</f>
        <v>Eingabe Spalten D&amp;E</v>
      </c>
      <c r="O72" s="101" t="str">
        <f>IF(ISERROR(IF(M72=0,0,100/M72*Ambulant!C$14/100)),"Eingabe Spalten D&amp;E",IF(M72=0,0,100/M72*Ambulant!C$14/100))</f>
        <v>Eingabe Spalten D&amp;E</v>
      </c>
    </row>
    <row r="73" spans="1:15" ht="15" customHeight="1" x14ac:dyDescent="0.3">
      <c r="A73" s="100" t="s">
        <v>150</v>
      </c>
      <c r="B73" s="116" t="s">
        <v>161</v>
      </c>
      <c r="C73" s="96" t="str">
        <f t="shared" si="9"/>
        <v>­ davon examinierte Pflegekräfte (mind. 50%) Neurologie</v>
      </c>
      <c r="D73" s="144" t="s">
        <v>137</v>
      </c>
      <c r="E73" s="96">
        <f>25*2</f>
        <v>50</v>
      </c>
      <c r="F73" s="96">
        <f>F72*2</f>
        <v>34</v>
      </c>
      <c r="H73" s="96" t="e">
        <f>_xlfn.XLOOKUP(C73,Ambulant!B$21:B$31,Ambulant!D$21:D$31)</f>
        <v>#N/A</v>
      </c>
      <c r="I73" s="96" t="e">
        <f>_xlfn.XLOOKUP(C73,Ambulant!B$21:B$31,Ambulant!E$21:E$31)</f>
        <v>#N/A</v>
      </c>
      <c r="J73" s="96" cm="1">
        <f t="array" ref="J73">IF(ISERROR(RIGHT(H73,LEN(H73)-LOOKUP(999,FIND(":",H73,ROW(H:H))))),0,RIGHT(H73,LEN(H73)-LOOKUP(999,FIND(":",H73,ROW(H:H)))))</f>
        <v>0</v>
      </c>
      <c r="K73" s="96" t="e" cm="1">
        <f t="array" ref="K73">RIGHT(I73,LEN(I73)-LOOKUP(999,FIND(":",I73,ROW(I:I))))</f>
        <v>#N/A</v>
      </c>
      <c r="L73" s="96" t="e">
        <f t="shared" si="3"/>
        <v>#N/A</v>
      </c>
      <c r="M73" s="96" t="e">
        <f t="shared" si="4"/>
        <v>#N/A</v>
      </c>
      <c r="N73" s="96" t="str">
        <f>IF(ISERROR(IF(L73=0,0,100/L73*Ambulant!C$14/100)),"Eingabe Spalten D&amp;E",IF(L73=0,0,100/L73*Ambulant!C$14/100))</f>
        <v>Eingabe Spalten D&amp;E</v>
      </c>
      <c r="O73" s="101" t="str">
        <f>IF(ISERROR(IF(M73=0,0,100/M73*Ambulant!C$14/100)),"Eingabe Spalten D&amp;E",IF(M73=0,0,100/M73*Ambulant!C$14/100))</f>
        <v>Eingabe Spalten D&amp;E</v>
      </c>
    </row>
    <row r="74" spans="1:15" ht="15" customHeight="1" x14ac:dyDescent="0.3">
      <c r="A74" s="100" t="s">
        <v>150</v>
      </c>
      <c r="B74" s="96" t="s">
        <v>10</v>
      </c>
      <c r="C74" s="96" t="str">
        <f t="shared" si="9"/>
        <v>Physiotherapie Neurologie</v>
      </c>
      <c r="D74" s="144" t="s">
        <v>59</v>
      </c>
      <c r="E74" s="96">
        <v>20</v>
      </c>
      <c r="F74" s="96">
        <v>10</v>
      </c>
      <c r="H74" s="96" t="e">
        <f>_xlfn.XLOOKUP(C74,Ambulant!B$21:B$31,Ambulant!D$21:D$31)</f>
        <v>#N/A</v>
      </c>
      <c r="I74" s="96" t="e">
        <f>_xlfn.XLOOKUP(C74,Ambulant!B$21:B$31,Ambulant!E$21:E$31)</f>
        <v>#N/A</v>
      </c>
      <c r="J74" s="96" cm="1">
        <f t="array" ref="J74">IF(ISERROR(RIGHT(H74,LEN(H74)-LOOKUP(999,FIND(":",H74,ROW(H:H))))),0,RIGHT(H74,LEN(H74)-LOOKUP(999,FIND(":",H74,ROW(H:H)))))</f>
        <v>0</v>
      </c>
      <c r="K74" s="96" t="e" cm="1">
        <f t="array" ref="K74">RIGHT(I74,LEN(I74)-LOOKUP(999,FIND(":",I74,ROW(I:I))))</f>
        <v>#N/A</v>
      </c>
      <c r="L74" s="96" t="e">
        <f t="shared" si="3"/>
        <v>#N/A</v>
      </c>
      <c r="M74" s="96" t="e">
        <f t="shared" si="4"/>
        <v>#N/A</v>
      </c>
      <c r="N74" s="96" t="str">
        <f>IF(ISERROR(IF(L74=0,0,100/L74*Ambulant!C$14/100)),"Eingabe Spalten D&amp;E",IF(L74=0,0,100/L74*Ambulant!C$14/100))</f>
        <v>Eingabe Spalten D&amp;E</v>
      </c>
      <c r="O74" s="101" t="str">
        <f>IF(ISERROR(IF(M74=0,0,100/M74*Ambulant!C$14/100)),"Eingabe Spalten D&amp;E",IF(M74=0,0,100/M74*Ambulant!C$14/100))</f>
        <v>Eingabe Spalten D&amp;E</v>
      </c>
    </row>
    <row r="75" spans="1:15" ht="15" customHeight="1" x14ac:dyDescent="0.3">
      <c r="A75" s="100" t="s">
        <v>150</v>
      </c>
      <c r="B75" s="96" t="s">
        <v>11</v>
      </c>
      <c r="C75" s="96" t="str">
        <f t="shared" si="9"/>
        <v>Physikalische Therapie Neurologie</v>
      </c>
      <c r="D75" s="144" t="s">
        <v>60</v>
      </c>
      <c r="E75" s="96">
        <v>0</v>
      </c>
      <c r="F75" s="96">
        <v>50</v>
      </c>
      <c r="H75" s="96" t="e">
        <f>_xlfn.XLOOKUP(C75,Ambulant!B$21:B$31,Ambulant!D$21:D$31)</f>
        <v>#N/A</v>
      </c>
      <c r="I75" s="96" t="e">
        <f>_xlfn.XLOOKUP(C75,Ambulant!B$21:B$31,Ambulant!E$21:E$31)</f>
        <v>#N/A</v>
      </c>
      <c r="J75" s="96" cm="1">
        <f t="array" ref="J75">IF(ISERROR(RIGHT(H75,LEN(H75)-LOOKUP(999,FIND(":",H75,ROW(H:H))))),0,RIGHT(H75,LEN(H75)-LOOKUP(999,FIND(":",H75,ROW(H:H)))))</f>
        <v>0</v>
      </c>
      <c r="K75" s="96" t="e" cm="1">
        <f t="array" ref="K75">RIGHT(I75,LEN(I75)-LOOKUP(999,FIND(":",I75,ROW(I:I))))</f>
        <v>#N/A</v>
      </c>
      <c r="L75" s="96" t="e">
        <f t="shared" si="3"/>
        <v>#N/A</v>
      </c>
      <c r="M75" s="96" t="e">
        <f t="shared" si="4"/>
        <v>#N/A</v>
      </c>
      <c r="N75" s="96" t="str">
        <f>IF(ISERROR(IF(L75=0,0,100/L75*Ambulant!C$14/100)),"Eingabe Spalten D&amp;E",IF(L75=0,0,100/L75*Ambulant!C$14/100))</f>
        <v>Eingabe Spalten D&amp;E</v>
      </c>
      <c r="O75" s="101" t="str">
        <f>IF(ISERROR(IF(M75=0,0,100/M75*Ambulant!C$14/100)),"Eingabe Spalten D&amp;E",IF(M75=0,0,100/M75*Ambulant!C$14/100))</f>
        <v>Eingabe Spalten D&amp;E</v>
      </c>
    </row>
    <row r="76" spans="1:15" ht="15" customHeight="1" x14ac:dyDescent="0.3">
      <c r="A76" s="100" t="s">
        <v>150</v>
      </c>
      <c r="B76" s="96" t="s">
        <v>5</v>
      </c>
      <c r="C76" s="96" t="str">
        <f t="shared" si="9"/>
        <v>Sporttherapie Neurologie</v>
      </c>
      <c r="D76" s="144" t="s">
        <v>61</v>
      </c>
      <c r="E76" s="96">
        <v>60</v>
      </c>
      <c r="F76" s="96">
        <v>30</v>
      </c>
      <c r="H76" s="96" t="e">
        <f>_xlfn.XLOOKUP(C76,Ambulant!B$21:B$31,Ambulant!D$21:D$31)</f>
        <v>#N/A</v>
      </c>
      <c r="I76" s="96" t="e">
        <f>_xlfn.XLOOKUP(C76,Ambulant!B$21:B$31,Ambulant!E$21:E$31)</f>
        <v>#N/A</v>
      </c>
      <c r="J76" s="96" cm="1">
        <f t="array" ref="J76">IF(ISERROR(RIGHT(H76,LEN(H76)-LOOKUP(999,FIND(":",H76,ROW(H:H))))),0,RIGHT(H76,LEN(H76)-LOOKUP(999,FIND(":",H76,ROW(H:H)))))</f>
        <v>0</v>
      </c>
      <c r="K76" s="96" t="e" cm="1">
        <f t="array" ref="K76">RIGHT(I76,LEN(I76)-LOOKUP(999,FIND(":",I76,ROW(I:I))))</f>
        <v>#N/A</v>
      </c>
      <c r="L76" s="96" t="e">
        <f t="shared" si="3"/>
        <v>#N/A</v>
      </c>
      <c r="M76" s="96" t="e">
        <f t="shared" si="4"/>
        <v>#N/A</v>
      </c>
      <c r="N76" s="96" t="str">
        <f>IF(ISERROR(IF(L76=0,0,100/L76*Ambulant!C$14/100)),"Eingabe Spalten D&amp;E",IF(L76=0,0,100/L76*Ambulant!C$14/100))</f>
        <v>Eingabe Spalten D&amp;E</v>
      </c>
      <c r="O76" s="101" t="str">
        <f>IF(ISERROR(IF(M76=0,0,100/M76*Ambulant!C$14/100)),"Eingabe Spalten D&amp;E",IF(M76=0,0,100/M76*Ambulant!C$14/100))</f>
        <v>Eingabe Spalten D&amp;E</v>
      </c>
    </row>
    <row r="77" spans="1:15" ht="15" customHeight="1" x14ac:dyDescent="0.3">
      <c r="A77" s="100" t="s">
        <v>150</v>
      </c>
      <c r="B77" s="96" t="s">
        <v>6</v>
      </c>
      <c r="C77" s="96" t="str">
        <f t="shared" si="9"/>
        <v>Ergotherapie Neurologie</v>
      </c>
      <c r="D77" s="144" t="s">
        <v>62</v>
      </c>
      <c r="E77" s="96">
        <v>15</v>
      </c>
      <c r="F77" s="96">
        <v>10</v>
      </c>
      <c r="H77" s="96" t="e">
        <f>_xlfn.XLOOKUP(C77,Ambulant!B$21:B$31,Ambulant!D$21:D$31)</f>
        <v>#N/A</v>
      </c>
      <c r="I77" s="96" t="e">
        <f>_xlfn.XLOOKUP(C77,Ambulant!B$21:B$31,Ambulant!E$21:E$31)</f>
        <v>#N/A</v>
      </c>
      <c r="J77" s="96" cm="1">
        <f t="array" ref="J77">IF(ISERROR(RIGHT(H77,LEN(H77)-LOOKUP(999,FIND(":",H77,ROW(H:H))))),0,RIGHT(H77,LEN(H77)-LOOKUP(999,FIND(":",H77,ROW(H:H)))))</f>
        <v>0</v>
      </c>
      <c r="K77" s="96" t="e" cm="1">
        <f t="array" ref="K77">RIGHT(I77,LEN(I77)-LOOKUP(999,FIND(":",I77,ROW(I:I))))</f>
        <v>#N/A</v>
      </c>
      <c r="L77" s="96" t="e">
        <f t="shared" si="3"/>
        <v>#N/A</v>
      </c>
      <c r="M77" s="96" t="e">
        <f t="shared" si="4"/>
        <v>#N/A</v>
      </c>
      <c r="N77" s="96" t="str">
        <f>IF(ISERROR(IF(L77=0,0,100/L77*Ambulant!C$14/100)),"Eingabe Spalten D&amp;E",IF(L77=0,0,100/L77*Ambulant!C$14/100))</f>
        <v>Eingabe Spalten D&amp;E</v>
      </c>
      <c r="O77" s="101" t="str">
        <f>IF(ISERROR(IF(M77=0,0,100/M77*Ambulant!C$14/100)),"Eingabe Spalten D&amp;E",IF(M77=0,0,100/M77*Ambulant!C$14/100))</f>
        <v>Eingabe Spalten D&amp;E</v>
      </c>
    </row>
    <row r="78" spans="1:15" ht="15" customHeight="1" x14ac:dyDescent="0.3">
      <c r="A78" s="100" t="s">
        <v>150</v>
      </c>
      <c r="B78" s="96" t="s">
        <v>7</v>
      </c>
      <c r="C78" s="96" t="str">
        <f t="shared" si="9"/>
        <v>Ernährungsberatung Neurologie</v>
      </c>
      <c r="D78" s="144" t="s">
        <v>63</v>
      </c>
      <c r="E78" s="96">
        <v>100</v>
      </c>
      <c r="F78" s="96">
        <v>80</v>
      </c>
      <c r="H78" s="96" t="e">
        <f>_xlfn.XLOOKUP(C78,Ambulant!B$21:B$31,Ambulant!D$21:D$31)</f>
        <v>#N/A</v>
      </c>
      <c r="I78" s="96" t="e">
        <f>_xlfn.XLOOKUP(C78,Ambulant!B$21:B$31,Ambulant!E$21:E$31)</f>
        <v>#N/A</v>
      </c>
      <c r="J78" s="96" cm="1">
        <f t="array" ref="J78">IF(ISERROR(RIGHT(H78,LEN(H78)-LOOKUP(999,FIND(":",H78,ROW(H:H))))),0,RIGHT(H78,LEN(H78)-LOOKUP(999,FIND(":",H78,ROW(H:H)))))</f>
        <v>0</v>
      </c>
      <c r="K78" s="96" t="e" cm="1">
        <f t="array" ref="K78">RIGHT(I78,LEN(I78)-LOOKUP(999,FIND(":",I78,ROW(I:I))))</f>
        <v>#N/A</v>
      </c>
      <c r="L78" s="96" t="e">
        <f t="shared" si="3"/>
        <v>#N/A</v>
      </c>
      <c r="M78" s="96" t="e">
        <f t="shared" si="4"/>
        <v>#N/A</v>
      </c>
      <c r="N78" s="96" t="str">
        <f>IF(ISERROR(IF(L78=0,0,100/L78*Ambulant!C$14/100)),"Eingabe Spalten D&amp;E",IF(L78=0,0,100/L78*Ambulant!C$14/100))</f>
        <v>Eingabe Spalten D&amp;E</v>
      </c>
      <c r="O78" s="101" t="str">
        <f>IF(ISERROR(IF(M78=0,0,100/M78*Ambulant!C$14/100)),"Eingabe Spalten D&amp;E",IF(M78=0,0,100/M78*Ambulant!C$14/100))</f>
        <v>Eingabe Spalten D&amp;E</v>
      </c>
    </row>
    <row r="79" spans="1:15" ht="15" customHeight="1" x14ac:dyDescent="0.3">
      <c r="A79" s="100" t="s">
        <v>150</v>
      </c>
      <c r="B79" s="96" t="s">
        <v>206</v>
      </c>
      <c r="C79" s="96" t="str">
        <f t="shared" si="9"/>
        <v>Sozialberatung Neurologie</v>
      </c>
      <c r="D79" s="144" t="s">
        <v>46</v>
      </c>
      <c r="E79" s="96">
        <v>120</v>
      </c>
      <c r="F79" s="96">
        <v>80</v>
      </c>
      <c r="H79" s="96" t="e">
        <f>_xlfn.XLOOKUP(C79,Ambulant!B$21:B$31,Ambulant!D$21:D$31)</f>
        <v>#N/A</v>
      </c>
      <c r="I79" s="96" t="e">
        <f>_xlfn.XLOOKUP(C79,Ambulant!B$21:B$31,Ambulant!E$21:E$31)</f>
        <v>#N/A</v>
      </c>
      <c r="J79" s="96" cm="1">
        <f t="array" ref="J79">IF(ISERROR(RIGHT(H79,LEN(H79)-LOOKUP(999,FIND(":",H79,ROW(H:H))))),0,RIGHT(H79,LEN(H79)-LOOKUP(999,FIND(":",H79,ROW(H:H)))))</f>
        <v>0</v>
      </c>
      <c r="K79" s="96" t="e" cm="1">
        <f t="array" ref="K79">RIGHT(I79,LEN(I79)-LOOKUP(999,FIND(":",I79,ROW(I:I))))</f>
        <v>#N/A</v>
      </c>
      <c r="L79" s="96" t="e">
        <f t="shared" si="3"/>
        <v>#N/A</v>
      </c>
      <c r="M79" s="96" t="e">
        <f t="shared" si="4"/>
        <v>#N/A</v>
      </c>
      <c r="N79" s="96" t="str">
        <f>IF(ISERROR(IF(L79=0,0,100/L79*Ambulant!C$14/100)),"Eingabe Spalten D&amp;E",IF(L79=0,0,100/L79*Ambulant!C$14/100))</f>
        <v>Eingabe Spalten D&amp;E</v>
      </c>
      <c r="O79" s="101" t="str">
        <f>IF(ISERROR(IF(M79=0,0,100/M79*Ambulant!C$14/100)),"Eingabe Spalten D&amp;E",IF(M79=0,0,100/M79*Ambulant!C$14/100))</f>
        <v>Eingabe Spalten D&amp;E</v>
      </c>
    </row>
    <row r="80" spans="1:15" ht="15" customHeight="1" x14ac:dyDescent="0.3">
      <c r="A80" s="102" t="s">
        <v>150</v>
      </c>
      <c r="B80" s="103" t="s">
        <v>141</v>
      </c>
      <c r="C80" s="103" t="str">
        <f t="shared" si="9"/>
        <v>Logopädie (nur bei Geriatrie und Neurologie) Neurologie</v>
      </c>
      <c r="D80" s="146" t="s">
        <v>33</v>
      </c>
      <c r="E80" s="103">
        <v>120</v>
      </c>
      <c r="F80" s="103">
        <v>80</v>
      </c>
      <c r="G80" s="103"/>
      <c r="H80" s="103" t="e">
        <f>_xlfn.XLOOKUP(C80,Ambulant!B$21:B$31,Ambulant!D$21:D$31)</f>
        <v>#N/A</v>
      </c>
      <c r="I80" s="103" t="e">
        <f>_xlfn.XLOOKUP(C80,Ambulant!B$21:B$31,Ambulant!E$21:E$31)</f>
        <v>#N/A</v>
      </c>
      <c r="J80" s="103" cm="1">
        <f t="array" ref="J80">IF(ISERROR(RIGHT(H80,LEN(H80)-LOOKUP(999,FIND(":",H80,ROW(H:H))))),0,RIGHT(H80,LEN(H80)-LOOKUP(999,FIND(":",H80,ROW(H:H)))))</f>
        <v>0</v>
      </c>
      <c r="K80" s="103" t="e" cm="1">
        <f t="array" ref="K80">RIGHT(I80,LEN(I80)-LOOKUP(999,FIND(":",I80,ROW(I:I))))</f>
        <v>#N/A</v>
      </c>
      <c r="L80" s="103" t="e">
        <f t="shared" si="3"/>
        <v>#N/A</v>
      </c>
      <c r="M80" s="103" t="e">
        <f t="shared" si="4"/>
        <v>#N/A</v>
      </c>
      <c r="N80" s="103" t="str">
        <f>IF(ISERROR(IF(L80=0,0,100/L80*Ambulant!C$14/100)),"Eingabe Spalten D&amp;E",IF(L80=0,0,100/L80*Ambulant!C$14/100))</f>
        <v>Eingabe Spalten D&amp;E</v>
      </c>
      <c r="O80" s="104" t="str">
        <f>IF(ISERROR(IF(M80=0,0,100/M80*Ambulant!C$14/100)),"Eingabe Spalten D&amp;E",IF(M80=0,0,100/M80*Ambulant!C$14/100))</f>
        <v>Eingabe Spalten D&amp;E</v>
      </c>
    </row>
    <row r="81" spans="1:15" ht="15" customHeight="1" x14ac:dyDescent="0.3">
      <c r="A81" s="97" t="s">
        <v>150</v>
      </c>
      <c r="B81" s="98" t="s">
        <v>2</v>
      </c>
      <c r="C81" s="98" t="str">
        <f>B81&amp;" "&amp;B$11</f>
        <v>Ärztlicher Bereich Geriatrie</v>
      </c>
      <c r="D81" s="145" t="s">
        <v>53</v>
      </c>
      <c r="E81" s="98">
        <v>25</v>
      </c>
      <c r="F81" s="98">
        <v>18</v>
      </c>
      <c r="G81" s="98"/>
      <c r="H81" s="98" t="e">
        <f>_xlfn.XLOOKUP(C81,Ambulant!B$21:B$31,Ambulant!D$21:D$31)</f>
        <v>#N/A</v>
      </c>
      <c r="I81" s="98" t="e">
        <f>_xlfn.XLOOKUP(C81,Ambulant!B$21:B$31,Ambulant!E$21:E$31)</f>
        <v>#N/A</v>
      </c>
      <c r="J81" s="98" cm="1">
        <f t="array" ref="J81">IF(ISERROR(RIGHT(H81,LEN(H81)-LOOKUP(999,FIND(":",H81,ROW(H:H))))),0,RIGHT(H81,LEN(H81)-LOOKUP(999,FIND(":",H81,ROW(H:H)))))</f>
        <v>0</v>
      </c>
      <c r="K81" s="98" t="e" cm="1">
        <f t="array" ref="K81">RIGHT(I81,LEN(I81)-LOOKUP(999,FIND(":",I81,ROW(I:I))))</f>
        <v>#N/A</v>
      </c>
      <c r="L81" s="98" t="e">
        <f t="shared" si="3"/>
        <v>#N/A</v>
      </c>
      <c r="M81" s="98" t="e">
        <f t="shared" si="4"/>
        <v>#N/A</v>
      </c>
      <c r="N81" s="98" t="str">
        <f>IF(ISERROR(IF(L81=0,0,100/L81*Ambulant!C$14/100)),"Eingabe Spalten D&amp;E",IF(L81=0,0,100/L81*Ambulant!C$14/100))</f>
        <v>Eingabe Spalten D&amp;E</v>
      </c>
      <c r="O81" s="99" t="str">
        <f>IF(ISERROR(IF(M81=0,0,100/M81*Ambulant!C$14/100)),"Eingabe Spalten D&amp;E",IF(M81=0,0,100/M81*Ambulant!C$14/100))</f>
        <v>Eingabe Spalten D&amp;E</v>
      </c>
    </row>
    <row r="82" spans="1:15" ht="15" customHeight="1" x14ac:dyDescent="0.3">
      <c r="A82" s="100" t="s">
        <v>150</v>
      </c>
      <c r="B82" s="96" t="s">
        <v>3</v>
      </c>
      <c r="C82" s="96" t="str">
        <f t="shared" ref="C82:C91" si="10">B82&amp;" "&amp;B$11</f>
        <v>Psychologischer Bereich Geriatrie</v>
      </c>
      <c r="D82" s="144" t="s">
        <v>65</v>
      </c>
      <c r="E82" s="96">
        <v>100</v>
      </c>
      <c r="F82" s="96">
        <v>40</v>
      </c>
      <c r="H82" s="96" t="e">
        <f>_xlfn.XLOOKUP(C82,Ambulant!B$21:B$31,Ambulant!D$21:D$31)</f>
        <v>#N/A</v>
      </c>
      <c r="I82" s="96" t="e">
        <f>_xlfn.XLOOKUP(C82,Ambulant!B$21:B$31,Ambulant!E$21:E$31)</f>
        <v>#N/A</v>
      </c>
      <c r="J82" s="96" cm="1">
        <f t="array" ref="J82">IF(ISERROR(RIGHT(H82,LEN(H82)-LOOKUP(999,FIND(":",H82,ROW(H:H))))),0,RIGHT(H82,LEN(H82)-LOOKUP(999,FIND(":",H82,ROW(H:H)))))</f>
        <v>0</v>
      </c>
      <c r="K82" s="96" t="e" cm="1">
        <f t="array" ref="K82">RIGHT(I82,LEN(I82)-LOOKUP(999,FIND(":",I82,ROW(I:I))))</f>
        <v>#N/A</v>
      </c>
      <c r="L82" s="96" t="e">
        <f t="shared" si="3"/>
        <v>#N/A</v>
      </c>
      <c r="M82" s="96" t="e">
        <f t="shared" si="4"/>
        <v>#N/A</v>
      </c>
      <c r="N82" s="96" t="str">
        <f>IF(ISERROR(IF(L82=0,0,100/L82*Ambulant!C$14/100)),"Eingabe Spalten D&amp;E",IF(L82=0,0,100/L82*Ambulant!C$14/100))</f>
        <v>Eingabe Spalten D&amp;E</v>
      </c>
      <c r="O82" s="101" t="str">
        <f>IF(ISERROR(IF(M82=0,0,100/M82*Ambulant!C$14/100)),"Eingabe Spalten D&amp;E",IF(M82=0,0,100/M82*Ambulant!C$14/100))</f>
        <v>Eingabe Spalten D&amp;E</v>
      </c>
    </row>
    <row r="83" spans="1:15" ht="15" customHeight="1" x14ac:dyDescent="0.3">
      <c r="A83" s="100" t="s">
        <v>150</v>
      </c>
      <c r="B83" s="96" t="s">
        <v>4</v>
      </c>
      <c r="C83" s="96" t="str">
        <f t="shared" si="10"/>
        <v>Pflege Geriatrie</v>
      </c>
      <c r="D83" s="144" t="s">
        <v>66</v>
      </c>
      <c r="E83" s="96">
        <v>20</v>
      </c>
      <c r="F83" s="96">
        <v>9</v>
      </c>
      <c r="H83" s="96" t="e">
        <f>_xlfn.XLOOKUP(C83,Ambulant!B$21:B$31,Ambulant!D$21:D$31)</f>
        <v>#N/A</v>
      </c>
      <c r="I83" s="96" t="e">
        <f>_xlfn.XLOOKUP(C83,Ambulant!B$21:B$31,Ambulant!E$21:E$31)</f>
        <v>#N/A</v>
      </c>
      <c r="J83" s="96" cm="1">
        <f t="array" ref="J83">IF(ISERROR(RIGHT(H83,LEN(H83)-LOOKUP(999,FIND(":",H83,ROW(H:H))))),0,RIGHT(H83,LEN(H83)-LOOKUP(999,FIND(":",H83,ROW(H:H)))))</f>
        <v>0</v>
      </c>
      <c r="K83" s="96" t="e" cm="1">
        <f t="array" ref="K83">RIGHT(I83,LEN(I83)-LOOKUP(999,FIND(":",I83,ROW(I:I))))</f>
        <v>#N/A</v>
      </c>
      <c r="L83" s="96" t="e">
        <f t="shared" si="3"/>
        <v>#N/A</v>
      </c>
      <c r="M83" s="96" t="e">
        <f t="shared" si="4"/>
        <v>#N/A</v>
      </c>
      <c r="N83" s="96" t="str">
        <f>IF(ISERROR(IF(L83=0,0,100/L83*Ambulant!C$14/100)),"Eingabe Spalten D&amp;E",IF(L83=0,0,100/L83*Ambulant!C$14/100))</f>
        <v>Eingabe Spalten D&amp;E</v>
      </c>
      <c r="O83" s="101" t="str">
        <f>IF(ISERROR(IF(M83=0,0,100/M83*Ambulant!C$14/100)),"Eingabe Spalten D&amp;E",IF(M83=0,0,100/M83*Ambulant!C$14/100))</f>
        <v>Eingabe Spalten D&amp;E</v>
      </c>
    </row>
    <row r="84" spans="1:15" ht="15" customHeight="1" x14ac:dyDescent="0.3">
      <c r="A84" s="100" t="s">
        <v>150</v>
      </c>
      <c r="B84" s="116" t="s">
        <v>161</v>
      </c>
      <c r="C84" s="96" t="str">
        <f t="shared" si="10"/>
        <v>­ davon examinierte Pflegekräfte (mind. 50%) Geriatrie</v>
      </c>
      <c r="D84" s="144" t="s">
        <v>138</v>
      </c>
      <c r="E84" s="96">
        <f>E83*2</f>
        <v>40</v>
      </c>
      <c r="F84" s="96">
        <f>F83*2</f>
        <v>18</v>
      </c>
      <c r="H84" s="96" t="e">
        <f>_xlfn.XLOOKUP(C84,Ambulant!B$21:B$31,Ambulant!D$21:D$31)</f>
        <v>#N/A</v>
      </c>
      <c r="I84" s="96" t="e">
        <f>_xlfn.XLOOKUP(C84,Ambulant!B$21:B$31,Ambulant!E$21:E$31)</f>
        <v>#N/A</v>
      </c>
      <c r="J84" s="96" cm="1">
        <f t="array" ref="J84">IF(ISERROR(RIGHT(H84,LEN(H84)-LOOKUP(999,FIND(":",H84,ROW(H:H))))),0,RIGHT(H84,LEN(H84)-LOOKUP(999,FIND(":",H84,ROW(H:H)))))</f>
        <v>0</v>
      </c>
      <c r="K84" s="96" t="e" cm="1">
        <f t="array" ref="K84">RIGHT(I84,LEN(I84)-LOOKUP(999,FIND(":",I84,ROW(I:I))))</f>
        <v>#N/A</v>
      </c>
      <c r="L84" s="96" t="e">
        <f t="shared" si="3"/>
        <v>#N/A</v>
      </c>
      <c r="M84" s="96" t="e">
        <f t="shared" si="4"/>
        <v>#N/A</v>
      </c>
      <c r="N84" s="96" t="str">
        <f>IF(ISERROR(IF(L84=0,0,100/L84*Ambulant!C$14/100)),"Eingabe Spalten D&amp;E",IF(L84=0,0,100/L84*Ambulant!C$14/100))</f>
        <v>Eingabe Spalten D&amp;E</v>
      </c>
      <c r="O84" s="101" t="str">
        <f>IF(ISERROR(IF(M84=0,0,100/M84*Ambulant!C$14/100)),"Eingabe Spalten D&amp;E",IF(M84=0,0,100/M84*Ambulant!C$14/100))</f>
        <v>Eingabe Spalten D&amp;E</v>
      </c>
    </row>
    <row r="85" spans="1:15" ht="15" customHeight="1" x14ac:dyDescent="0.3">
      <c r="A85" s="100" t="s">
        <v>150</v>
      </c>
      <c r="B85" s="96" t="s">
        <v>10</v>
      </c>
      <c r="C85" s="96" t="str">
        <f t="shared" si="10"/>
        <v>Physiotherapie Geriatrie</v>
      </c>
      <c r="D85" s="144" t="s">
        <v>67</v>
      </c>
      <c r="E85" s="96">
        <v>16</v>
      </c>
      <c r="F85" s="96">
        <v>10</v>
      </c>
      <c r="H85" s="96" t="e">
        <f>_xlfn.XLOOKUP(C85,Ambulant!B$21:B$31,Ambulant!D$21:D$31)</f>
        <v>#N/A</v>
      </c>
      <c r="I85" s="96" t="e">
        <f>_xlfn.XLOOKUP(C85,Ambulant!B$21:B$31,Ambulant!E$21:E$31)</f>
        <v>#N/A</v>
      </c>
      <c r="J85" s="96" cm="1">
        <f t="array" ref="J85">IF(ISERROR(RIGHT(H85,LEN(H85)-LOOKUP(999,FIND(":",H85,ROW(H:H))))),0,RIGHT(H85,LEN(H85)-LOOKUP(999,FIND(":",H85,ROW(H:H)))))</f>
        <v>0</v>
      </c>
      <c r="K85" s="96" t="e" cm="1">
        <f t="array" ref="K85">RIGHT(I85,LEN(I85)-LOOKUP(999,FIND(":",I85,ROW(I:I))))</f>
        <v>#N/A</v>
      </c>
      <c r="L85" s="96" t="e">
        <f t="shared" si="3"/>
        <v>#N/A</v>
      </c>
      <c r="M85" s="96" t="e">
        <f t="shared" si="4"/>
        <v>#N/A</v>
      </c>
      <c r="N85" s="96" t="str">
        <f>IF(ISERROR(IF(L85=0,0,100/L85*Ambulant!C$14/100)),"Eingabe Spalten D&amp;E",IF(L85=0,0,100/L85*Ambulant!C$14/100))</f>
        <v>Eingabe Spalten D&amp;E</v>
      </c>
      <c r="O85" s="101" t="str">
        <f>IF(ISERROR(IF(M85=0,0,100/M85*Ambulant!C$14/100)),"Eingabe Spalten D&amp;E",IF(M85=0,0,100/M85*Ambulant!C$14/100))</f>
        <v>Eingabe Spalten D&amp;E</v>
      </c>
    </row>
    <row r="86" spans="1:15" ht="15" customHeight="1" x14ac:dyDescent="0.3">
      <c r="A86" s="100" t="s">
        <v>150</v>
      </c>
      <c r="B86" s="96" t="s">
        <v>11</v>
      </c>
      <c r="C86" s="96" t="str">
        <f t="shared" si="10"/>
        <v>Physikalische Therapie Geriatrie</v>
      </c>
      <c r="D86" s="144" t="s">
        <v>60</v>
      </c>
      <c r="E86" s="96">
        <v>0</v>
      </c>
      <c r="F86" s="96">
        <v>50</v>
      </c>
      <c r="H86" s="96" t="e">
        <f>_xlfn.XLOOKUP(C86,Ambulant!B$21:B$31,Ambulant!D$21:D$31)</f>
        <v>#N/A</v>
      </c>
      <c r="I86" s="96" t="e">
        <f>_xlfn.XLOOKUP(C86,Ambulant!B$21:B$31,Ambulant!E$21:E$31)</f>
        <v>#N/A</v>
      </c>
      <c r="J86" s="96" cm="1">
        <f t="array" ref="J86">IF(ISERROR(RIGHT(H86,LEN(H86)-LOOKUP(999,FIND(":",H86,ROW(H:H))))),0,RIGHT(H86,LEN(H86)-LOOKUP(999,FIND(":",H86,ROW(H:H)))))</f>
        <v>0</v>
      </c>
      <c r="K86" s="96" t="e" cm="1">
        <f t="array" ref="K86">RIGHT(I86,LEN(I86)-LOOKUP(999,FIND(":",I86,ROW(I:I))))</f>
        <v>#N/A</v>
      </c>
      <c r="L86" s="96" t="e">
        <f t="shared" si="3"/>
        <v>#N/A</v>
      </c>
      <c r="M86" s="96" t="e">
        <f t="shared" si="4"/>
        <v>#N/A</v>
      </c>
      <c r="N86" s="96" t="str">
        <f>IF(ISERROR(IF(L86=0,0,100/L86*Ambulant!C$14/100)),"Eingabe Spalten D&amp;E",IF(L86=0,0,100/L86*Ambulant!C$14/100))</f>
        <v>Eingabe Spalten D&amp;E</v>
      </c>
      <c r="O86" s="101" t="str">
        <f>IF(ISERROR(IF(M86=0,0,100/M86*Ambulant!C$14/100)),"Eingabe Spalten D&amp;E",IF(M86=0,0,100/M86*Ambulant!C$14/100))</f>
        <v>Eingabe Spalten D&amp;E</v>
      </c>
    </row>
    <row r="87" spans="1:15" ht="15" customHeight="1" x14ac:dyDescent="0.3">
      <c r="A87" s="100" t="s">
        <v>150</v>
      </c>
      <c r="B87" s="96" t="s">
        <v>5</v>
      </c>
      <c r="C87" s="96" t="str">
        <f t="shared" si="10"/>
        <v>Sporttherapie Geriatrie</v>
      </c>
      <c r="D87" s="144" t="s">
        <v>60</v>
      </c>
      <c r="E87" s="96">
        <v>0</v>
      </c>
      <c r="F87" s="96">
        <v>50</v>
      </c>
      <c r="H87" s="96" t="e">
        <f>_xlfn.XLOOKUP(C87,Ambulant!B$21:B$31,Ambulant!D$21:D$31)</f>
        <v>#N/A</v>
      </c>
      <c r="I87" s="96" t="e">
        <f>_xlfn.XLOOKUP(C87,Ambulant!B$21:B$31,Ambulant!E$21:E$31)</f>
        <v>#N/A</v>
      </c>
      <c r="J87" s="96" cm="1">
        <f t="array" ref="J87">IF(ISERROR(RIGHT(H87,LEN(H87)-LOOKUP(999,FIND(":",H87,ROW(H:H))))),0,RIGHT(H87,LEN(H87)-LOOKUP(999,FIND(":",H87,ROW(H:H)))))</f>
        <v>0</v>
      </c>
      <c r="K87" s="96" t="e" cm="1">
        <f t="array" ref="K87">RIGHT(I87,LEN(I87)-LOOKUP(999,FIND(":",I87,ROW(I:I))))</f>
        <v>#N/A</v>
      </c>
      <c r="L87" s="96" t="e">
        <f t="shared" si="3"/>
        <v>#N/A</v>
      </c>
      <c r="M87" s="96" t="e">
        <f t="shared" si="4"/>
        <v>#N/A</v>
      </c>
      <c r="N87" s="96" t="str">
        <f>IF(ISERROR(IF(L87=0,0,100/L87*Ambulant!C$14/100)),"Eingabe Spalten D&amp;E",IF(L87=0,0,100/L87*Ambulant!C$14/100))</f>
        <v>Eingabe Spalten D&amp;E</v>
      </c>
      <c r="O87" s="101" t="str">
        <f>IF(ISERROR(IF(M87=0,0,100/M87*Ambulant!C$14/100)),"Eingabe Spalten D&amp;E",IF(M87=0,0,100/M87*Ambulant!C$14/100))</f>
        <v>Eingabe Spalten D&amp;E</v>
      </c>
    </row>
    <row r="88" spans="1:15" ht="15" customHeight="1" x14ac:dyDescent="0.3">
      <c r="A88" s="100" t="s">
        <v>150</v>
      </c>
      <c r="B88" s="96" t="s">
        <v>6</v>
      </c>
      <c r="C88" s="96" t="str">
        <f t="shared" si="10"/>
        <v>Ergotherapie Geriatrie</v>
      </c>
      <c r="D88" s="144" t="s">
        <v>68</v>
      </c>
      <c r="E88" s="96">
        <v>17</v>
      </c>
      <c r="F88" s="96">
        <v>10</v>
      </c>
      <c r="H88" s="96" t="e">
        <f>_xlfn.XLOOKUP(C88,Ambulant!B$21:B$31,Ambulant!D$21:D$31)</f>
        <v>#N/A</v>
      </c>
      <c r="I88" s="96" t="e">
        <f>_xlfn.XLOOKUP(C88,Ambulant!B$21:B$31,Ambulant!E$21:E$31)</f>
        <v>#N/A</v>
      </c>
      <c r="J88" s="96" cm="1">
        <f t="array" ref="J88">IF(ISERROR(RIGHT(H88,LEN(H88)-LOOKUP(999,FIND(":",H88,ROW(H:H))))),0,RIGHT(H88,LEN(H88)-LOOKUP(999,FIND(":",H88,ROW(H:H)))))</f>
        <v>0</v>
      </c>
      <c r="K88" s="96" t="e" cm="1">
        <f t="array" ref="K88">RIGHT(I88,LEN(I88)-LOOKUP(999,FIND(":",I88,ROW(I:I))))</f>
        <v>#N/A</v>
      </c>
      <c r="L88" s="96" t="e">
        <f t="shared" si="3"/>
        <v>#N/A</v>
      </c>
      <c r="M88" s="96" t="e">
        <f t="shared" si="4"/>
        <v>#N/A</v>
      </c>
      <c r="N88" s="96" t="str">
        <f>IF(ISERROR(IF(L88=0,0,100/L88*Ambulant!C$14/100)),"Eingabe Spalten D&amp;E",IF(L88=0,0,100/L88*Ambulant!C$14/100))</f>
        <v>Eingabe Spalten D&amp;E</v>
      </c>
      <c r="O88" s="101" t="str">
        <f>IF(ISERROR(IF(M88=0,0,100/M88*Ambulant!C$14/100)),"Eingabe Spalten D&amp;E",IF(M88=0,0,100/M88*Ambulant!C$14/100))</f>
        <v>Eingabe Spalten D&amp;E</v>
      </c>
    </row>
    <row r="89" spans="1:15" ht="15" customHeight="1" x14ac:dyDescent="0.3">
      <c r="A89" s="100" t="s">
        <v>150</v>
      </c>
      <c r="B89" s="96" t="s">
        <v>7</v>
      </c>
      <c r="C89" s="96" t="str">
        <f t="shared" si="10"/>
        <v>Ernährungsberatung Geriatrie</v>
      </c>
      <c r="D89" s="144" t="s">
        <v>69</v>
      </c>
      <c r="E89" s="96">
        <v>150</v>
      </c>
      <c r="F89" s="96">
        <v>80</v>
      </c>
      <c r="H89" s="96" t="e">
        <f>_xlfn.XLOOKUP(C89,Ambulant!B$21:B$31,Ambulant!D$21:D$31)</f>
        <v>#N/A</v>
      </c>
      <c r="I89" s="96" t="e">
        <f>_xlfn.XLOOKUP(C89,Ambulant!B$21:B$31,Ambulant!E$21:E$31)</f>
        <v>#N/A</v>
      </c>
      <c r="J89" s="96" cm="1">
        <f t="array" ref="J89">IF(ISERROR(RIGHT(H89,LEN(H89)-LOOKUP(999,FIND(":",H89,ROW(H:H))))),0,RIGHT(H89,LEN(H89)-LOOKUP(999,FIND(":",H89,ROW(H:H)))))</f>
        <v>0</v>
      </c>
      <c r="K89" s="96" t="e" cm="1">
        <f t="array" ref="K89">RIGHT(I89,LEN(I89)-LOOKUP(999,FIND(":",I89,ROW(I:I))))</f>
        <v>#N/A</v>
      </c>
      <c r="L89" s="96" t="e">
        <f t="shared" ref="L89:L91" si="11">IF(AND(J89=0,K89&lt;&gt;""),J89,K89)</f>
        <v>#N/A</v>
      </c>
      <c r="M89" s="96" t="e">
        <f t="shared" ref="M89:M91" si="12">IF(AND(J89=0,K89&lt;&gt;""),K89,J89)</f>
        <v>#N/A</v>
      </c>
      <c r="N89" s="96" t="str">
        <f>IF(ISERROR(IF(L89=0,0,100/L89*Ambulant!C$14/100)),"Eingabe Spalten D&amp;E",IF(L89=0,0,100/L89*Ambulant!C$14/100))</f>
        <v>Eingabe Spalten D&amp;E</v>
      </c>
      <c r="O89" s="101" t="str">
        <f>IF(ISERROR(IF(M89=0,0,100/M89*Ambulant!C$14/100)),"Eingabe Spalten D&amp;E",IF(M89=0,0,100/M89*Ambulant!C$14/100))</f>
        <v>Eingabe Spalten D&amp;E</v>
      </c>
    </row>
    <row r="90" spans="1:15" ht="15" customHeight="1" x14ac:dyDescent="0.3">
      <c r="A90" s="100" t="s">
        <v>150</v>
      </c>
      <c r="B90" s="96" t="s">
        <v>206</v>
      </c>
      <c r="C90" s="96" t="str">
        <f t="shared" si="10"/>
        <v>Sozialberatung Geriatrie</v>
      </c>
      <c r="D90" s="144" t="s">
        <v>70</v>
      </c>
      <c r="E90" s="96">
        <v>70</v>
      </c>
      <c r="F90" s="96">
        <v>45</v>
      </c>
      <c r="H90" s="96" t="e">
        <f>_xlfn.XLOOKUP(C90,Ambulant!B$21:B$31,Ambulant!D$21:D$31)</f>
        <v>#N/A</v>
      </c>
      <c r="I90" s="96" t="e">
        <f>_xlfn.XLOOKUP(C90,Ambulant!B$21:B$31,Ambulant!E$21:E$31)</f>
        <v>#N/A</v>
      </c>
      <c r="J90" s="96" cm="1">
        <f t="array" ref="J90">IF(ISERROR(RIGHT(H90,LEN(H90)-LOOKUP(999,FIND(":",H90,ROW(H:H))))),0,RIGHT(H90,LEN(H90)-LOOKUP(999,FIND(":",H90,ROW(H:H)))))</f>
        <v>0</v>
      </c>
      <c r="K90" s="96" t="e" cm="1">
        <f t="array" ref="K90">RIGHT(I90,LEN(I90)-LOOKUP(999,FIND(":",I90,ROW(I:I))))</f>
        <v>#N/A</v>
      </c>
      <c r="L90" s="96" t="e">
        <f t="shared" si="11"/>
        <v>#N/A</v>
      </c>
      <c r="M90" s="96" t="e">
        <f t="shared" si="12"/>
        <v>#N/A</v>
      </c>
      <c r="N90" s="96" t="str">
        <f>IF(ISERROR(IF(L90=0,0,100/L90*Ambulant!C$14/100)),"Eingabe Spalten D&amp;E",IF(L90=0,0,100/L90*Ambulant!C$14/100))</f>
        <v>Eingabe Spalten D&amp;E</v>
      </c>
      <c r="O90" s="101" t="str">
        <f>IF(ISERROR(IF(M90=0,0,100/M90*Ambulant!C$14/100)),"Eingabe Spalten D&amp;E",IF(M90=0,0,100/M90*Ambulant!C$14/100))</f>
        <v>Eingabe Spalten D&amp;E</v>
      </c>
    </row>
    <row r="91" spans="1:15" ht="15" customHeight="1" x14ac:dyDescent="0.3">
      <c r="A91" s="102" t="s">
        <v>150</v>
      </c>
      <c r="B91" s="117" t="s">
        <v>141</v>
      </c>
      <c r="C91" s="103" t="str">
        <f t="shared" si="10"/>
        <v>Logopädie (nur bei Geriatrie und Neurologie) Geriatrie</v>
      </c>
      <c r="D91" s="146" t="s">
        <v>71</v>
      </c>
      <c r="E91" s="103">
        <v>67</v>
      </c>
      <c r="F91" s="103">
        <v>30</v>
      </c>
      <c r="G91" s="103"/>
      <c r="H91" s="103" t="e">
        <f>_xlfn.XLOOKUP(C91,Ambulant!B$21:B$31,Ambulant!D$21:D$31)</f>
        <v>#N/A</v>
      </c>
      <c r="I91" s="103" t="e">
        <f>_xlfn.XLOOKUP(C91,Ambulant!B$21:B$31,Ambulant!E$21:E$31)</f>
        <v>#N/A</v>
      </c>
      <c r="J91" s="103" cm="1">
        <f t="array" ref="J91">IF(ISERROR(RIGHT(H91,LEN(H91)-LOOKUP(999,FIND(":",H91,ROW(H:H))))),0,RIGHT(H91,LEN(H91)-LOOKUP(999,FIND(":",H91,ROW(H:H)))))</f>
        <v>0</v>
      </c>
      <c r="K91" s="103" t="e" cm="1">
        <f t="array" ref="K91">RIGHT(I91,LEN(I91)-LOOKUP(999,FIND(":",I91,ROW(I:I))))</f>
        <v>#N/A</v>
      </c>
      <c r="L91" s="103" t="e">
        <f t="shared" si="11"/>
        <v>#N/A</v>
      </c>
      <c r="M91" s="103" t="e">
        <f t="shared" si="12"/>
        <v>#N/A</v>
      </c>
      <c r="N91" s="103" t="str">
        <f>IF(ISERROR(IF(L91=0,0,100/L91*Ambulant!C$14/100)),"Eingabe Spalten D&amp;E",IF(L91=0,0,100/L91*Ambulant!C$14/100))</f>
        <v>Eingabe Spalten D&amp;E</v>
      </c>
      <c r="O91" s="104" t="str">
        <f>IF(ISERROR(IF(M91=0,0,100/M91*Ambulant!C$14/100)),"Eingabe Spalten D&amp;E",IF(M91=0,0,100/M91*Ambulant!C$14/100))</f>
        <v>Eingabe Spalten D&amp;E</v>
      </c>
    </row>
    <row r="93" spans="1:15" ht="56" x14ac:dyDescent="0.3">
      <c r="A93" s="118" t="s">
        <v>178</v>
      </c>
      <c r="B93" s="106" t="s">
        <v>162</v>
      </c>
      <c r="C93" s="108">
        <f>IF(OR(Ambulant!C8="Neurologie",Ambulant!C8="Geriatrie"),1,0)</f>
        <v>0</v>
      </c>
      <c r="D93" s="152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19"/>
    </row>
    <row r="95" spans="1:15" x14ac:dyDescent="0.3">
      <c r="A95" s="120" t="s">
        <v>191</v>
      </c>
      <c r="B95" s="98"/>
      <c r="C95" s="98" t="s">
        <v>13</v>
      </c>
      <c r="D95" s="145">
        <f>IF(Ambulant!C2="",0,1)</f>
        <v>0</v>
      </c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9"/>
    </row>
    <row r="96" spans="1:15" x14ac:dyDescent="0.3">
      <c r="A96" s="121" t="s">
        <v>192</v>
      </c>
      <c r="C96" s="96" t="s">
        <v>14</v>
      </c>
      <c r="D96" s="144">
        <f>IF(Ambulant!C4="",0,1)</f>
        <v>0</v>
      </c>
      <c r="O96" s="101"/>
    </row>
    <row r="97" spans="1:15" x14ac:dyDescent="0.3">
      <c r="A97" s="121" t="s">
        <v>193</v>
      </c>
      <c r="C97" s="96" t="s">
        <v>15</v>
      </c>
      <c r="D97" s="144">
        <f>IF(Ambulant!C6="",0,1)</f>
        <v>0</v>
      </c>
      <c r="O97" s="101"/>
    </row>
    <row r="98" spans="1:15" x14ac:dyDescent="0.3">
      <c r="A98" s="100"/>
      <c r="C98" s="96" t="s">
        <v>16</v>
      </c>
      <c r="D98" s="144">
        <f>IF(Ambulant!C8="",0,1)</f>
        <v>0</v>
      </c>
      <c r="O98" s="101"/>
    </row>
    <row r="99" spans="1:15" x14ac:dyDescent="0.3">
      <c r="A99" s="100"/>
      <c r="C99" s="96" t="s">
        <v>153</v>
      </c>
      <c r="D99" s="144">
        <f>IF(Ambulant!C10="",0,1)</f>
        <v>0</v>
      </c>
      <c r="O99" s="101"/>
    </row>
    <row r="100" spans="1:15" x14ac:dyDescent="0.3">
      <c r="A100" s="100"/>
      <c r="C100" s="96" t="s">
        <v>154</v>
      </c>
      <c r="D100" s="144">
        <f>IF(Ambulant!C12="",0,1)</f>
        <v>0</v>
      </c>
      <c r="O100" s="101"/>
    </row>
    <row r="101" spans="1:15" x14ac:dyDescent="0.3">
      <c r="A101" s="100"/>
      <c r="C101" s="96" t="s">
        <v>73</v>
      </c>
      <c r="D101" s="144">
        <f>IF(Ambulant!C14="",0,1)</f>
        <v>0</v>
      </c>
      <c r="O101" s="101"/>
    </row>
    <row r="102" spans="1:15" x14ac:dyDescent="0.3">
      <c r="A102" s="100"/>
      <c r="C102" s="96" t="s">
        <v>21</v>
      </c>
      <c r="D102" s="144">
        <f>IF(Ambulant!C16="",0,1)</f>
        <v>0</v>
      </c>
      <c r="O102" s="101"/>
    </row>
    <row r="103" spans="1:15" x14ac:dyDescent="0.3">
      <c r="A103" s="100"/>
      <c r="C103" s="116" t="s">
        <v>194</v>
      </c>
      <c r="D103" s="144">
        <f>IF(Ambulant!D18="",0,1)</f>
        <v>0</v>
      </c>
      <c r="O103" s="101"/>
    </row>
    <row r="104" spans="1:15" x14ac:dyDescent="0.3">
      <c r="A104" s="100"/>
      <c r="C104" s="116" t="s">
        <v>195</v>
      </c>
      <c r="D104" s="144">
        <f>IF(Ambulant!F18="",0,1)</f>
        <v>0</v>
      </c>
      <c r="O104" s="101"/>
    </row>
    <row r="105" spans="1:15" x14ac:dyDescent="0.3">
      <c r="A105" s="102"/>
      <c r="B105" s="103"/>
      <c r="C105" s="122" t="s">
        <v>163</v>
      </c>
      <c r="D105" s="146" cm="1">
        <f t="array" ref="D105">IF(OR(D95:D104=0),0,1)</f>
        <v>0</v>
      </c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4"/>
    </row>
    <row r="108" spans="1:15" x14ac:dyDescent="0.3">
      <c r="A108" s="95" t="s">
        <v>177</v>
      </c>
    </row>
    <row r="110" spans="1:15" x14ac:dyDescent="0.3">
      <c r="A110" s="120" t="s">
        <v>151</v>
      </c>
      <c r="B110" s="98" t="s">
        <v>140</v>
      </c>
      <c r="C110" s="98"/>
      <c r="D110" s="145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9"/>
    </row>
    <row r="111" spans="1:15" x14ac:dyDescent="0.3">
      <c r="A111" s="100"/>
      <c r="O111" s="101"/>
    </row>
    <row r="112" spans="1:15" x14ac:dyDescent="0.3">
      <c r="A112" s="121" t="s">
        <v>151</v>
      </c>
      <c r="B112" s="96" t="s">
        <v>17</v>
      </c>
      <c r="O112" s="101"/>
    </row>
    <row r="113" spans="1:15" x14ac:dyDescent="0.3">
      <c r="A113" s="121" t="s">
        <v>151</v>
      </c>
      <c r="B113" s="96" t="s">
        <v>24</v>
      </c>
      <c r="O113" s="101"/>
    </row>
    <row r="114" spans="1:15" x14ac:dyDescent="0.3">
      <c r="A114" s="121" t="s">
        <v>151</v>
      </c>
      <c r="B114" s="96" t="s">
        <v>85</v>
      </c>
      <c r="O114" s="101"/>
    </row>
    <row r="115" spans="1:15" x14ac:dyDescent="0.3">
      <c r="A115" s="121" t="s">
        <v>151</v>
      </c>
      <c r="B115" s="96" t="s">
        <v>27</v>
      </c>
      <c r="O115" s="101"/>
    </row>
    <row r="116" spans="1:15" x14ac:dyDescent="0.3">
      <c r="A116" s="121" t="s">
        <v>151</v>
      </c>
      <c r="B116" s="96" t="s">
        <v>93</v>
      </c>
      <c r="O116" s="101"/>
    </row>
    <row r="117" spans="1:15" x14ac:dyDescent="0.3">
      <c r="A117" s="121" t="s">
        <v>151</v>
      </c>
      <c r="B117" s="96" t="s">
        <v>29</v>
      </c>
      <c r="O117" s="101"/>
    </row>
    <row r="118" spans="1:15" x14ac:dyDescent="0.3">
      <c r="A118" s="121" t="s">
        <v>151</v>
      </c>
      <c r="B118" s="96" t="s">
        <v>32</v>
      </c>
      <c r="O118" s="101"/>
    </row>
    <row r="119" spans="1:15" x14ac:dyDescent="0.3">
      <c r="A119" s="121" t="s">
        <v>151</v>
      </c>
      <c r="B119" s="96" t="s">
        <v>64</v>
      </c>
      <c r="O119" s="101"/>
    </row>
    <row r="120" spans="1:15" x14ac:dyDescent="0.3">
      <c r="A120" s="121" t="s">
        <v>151</v>
      </c>
      <c r="B120" s="96" t="s">
        <v>104</v>
      </c>
      <c r="O120" s="101"/>
    </row>
    <row r="121" spans="1:15" x14ac:dyDescent="0.3">
      <c r="A121" s="121" t="s">
        <v>151</v>
      </c>
      <c r="B121" s="96" t="s">
        <v>108</v>
      </c>
      <c r="O121" s="101"/>
    </row>
    <row r="122" spans="1:15" x14ac:dyDescent="0.3">
      <c r="A122" s="123" t="s">
        <v>151</v>
      </c>
      <c r="B122" s="103" t="s">
        <v>115</v>
      </c>
      <c r="C122" s="103"/>
      <c r="D122" s="146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  <c r="O122" s="104"/>
    </row>
    <row r="124" spans="1:15" ht="130" x14ac:dyDescent="0.3">
      <c r="A124" s="105" t="s">
        <v>152</v>
      </c>
      <c r="B124" s="108" t="s">
        <v>139</v>
      </c>
      <c r="C124" s="106" t="s">
        <v>164</v>
      </c>
      <c r="D124" s="147" t="s">
        <v>165</v>
      </c>
      <c r="E124" s="107" t="s">
        <v>168</v>
      </c>
      <c r="F124" s="107" t="s">
        <v>169</v>
      </c>
      <c r="G124" s="108"/>
      <c r="H124" s="109" t="s">
        <v>166</v>
      </c>
      <c r="I124" s="109" t="s">
        <v>167</v>
      </c>
      <c r="J124" s="109" t="s">
        <v>170</v>
      </c>
      <c r="K124" s="109" t="s">
        <v>171</v>
      </c>
      <c r="L124" s="109" t="s">
        <v>172</v>
      </c>
      <c r="M124" s="109" t="s">
        <v>173</v>
      </c>
      <c r="N124" s="109" t="s">
        <v>174</v>
      </c>
      <c r="O124" s="110" t="s">
        <v>185</v>
      </c>
    </row>
    <row r="125" spans="1:15" x14ac:dyDescent="0.3">
      <c r="A125" s="97" t="s">
        <v>152</v>
      </c>
      <c r="B125" s="98" t="s">
        <v>2</v>
      </c>
      <c r="C125" s="98" t="str">
        <f>B125&amp;" "&amp;B$112</f>
        <v>Ärztlicher Bereich Orthopädie</v>
      </c>
      <c r="D125" s="145" t="s">
        <v>79</v>
      </c>
      <c r="E125" s="98">
        <v>20</v>
      </c>
      <c r="F125" s="98">
        <v>15</v>
      </c>
      <c r="G125" s="98"/>
      <c r="H125" s="98" t="e">
        <f>_xlfn.XLOOKUP(C125,Stationär!B$21:B$32,Stationär!D$21:D$32)</f>
        <v>#N/A</v>
      </c>
      <c r="I125" s="98" t="e">
        <f>_xlfn.XLOOKUP(C125,Stationär!B$21:B$32,Stationär!E$21:E$32)</f>
        <v>#N/A</v>
      </c>
      <c r="J125" s="124" t="str" cm="1">
        <f t="array" ref="J125">TRIM(IF(ISERROR(RIGHT(H125,LEN(H125)-LOOKUP(999,FIND(":",H125,ROW(H:H))))),0,RIGHT(H125,LEN(H125)-LOOKUP(999,FIND(":",H125,ROW(H:H))))))</f>
        <v>0</v>
      </c>
      <c r="K125" s="98" t="e" cm="1">
        <f t="array" ref="K125">TRIM(RIGHT(I125,LEN(I125)-LOOKUP(999,FIND(":",I125,ROW(I:I)))))</f>
        <v>#N/A</v>
      </c>
      <c r="L125" s="98" t="e">
        <f t="shared" ref="L125" si="13">IF(AND(J125=0,K125&lt;&gt;""),J125,K125)</f>
        <v>#N/A</v>
      </c>
      <c r="M125" s="98" t="e">
        <f t="shared" ref="M125" si="14">IF(AND(J125=0,K125&lt;&gt;""),K125,J125)</f>
        <v>#N/A</v>
      </c>
      <c r="N125" s="98" t="str">
        <f>IF(ISERROR(IF(L125=0,0,100/L125*Stationär!C$14/100)),"Eingabe Spalten D&amp;E",IF(L125=0,0,100/L125*Stationär!C$14/100))</f>
        <v>Eingabe Spalten D&amp;E</v>
      </c>
      <c r="O125" s="99" t="str">
        <f>IF(ISERROR(IF(M125=0,0,100/M125*Stationär!C$14/100)),"Eingabe Spalten D&amp;E",IF(M125=0,0,100/M125*Stationär!C$14/100))</f>
        <v>Eingabe Spalten D&amp;E</v>
      </c>
    </row>
    <row r="126" spans="1:15" x14ac:dyDescent="0.3">
      <c r="A126" s="100" t="s">
        <v>152</v>
      </c>
      <c r="B126" s="96" t="s">
        <v>3</v>
      </c>
      <c r="C126" s="96" t="str">
        <f t="shared" ref="C126:C136" si="15">B126&amp;" "&amp;B$112</f>
        <v>Psychologischer Bereich Orthopädie</v>
      </c>
      <c r="D126" s="144" t="s">
        <v>41</v>
      </c>
      <c r="E126" s="96">
        <v>96</v>
      </c>
      <c r="F126" s="96">
        <v>64</v>
      </c>
      <c r="H126" s="96" t="e">
        <f>_xlfn.XLOOKUP(C126,Stationär!B$21:B$32,Stationär!D$21:D$32)</f>
        <v>#N/A</v>
      </c>
      <c r="I126" s="96" t="e">
        <f>_xlfn.XLOOKUP(C126,Stationär!B$21:B$32,Stationär!E$21:E$32)</f>
        <v>#N/A</v>
      </c>
      <c r="J126" s="125" t="str" cm="1">
        <f t="array" ref="J126">TRIM(IF(ISERROR(RIGHT(H126,LEN(H126)-LOOKUP(999,FIND(":",H126,ROW(H:H))))),0,RIGHT(H126,LEN(H126)-LOOKUP(999,FIND(":",H126,ROW(H:H))))))</f>
        <v>0</v>
      </c>
      <c r="K126" s="96" t="e" cm="1">
        <f t="array" ref="K126">TRIM(RIGHT(I126,LEN(I126)-LOOKUP(999,FIND(":",I126,ROW(I:I)))))</f>
        <v>#N/A</v>
      </c>
      <c r="L126" s="96" t="e">
        <f>IF(AND(J126=0,K126&lt;&gt;""),J126,K126)</f>
        <v>#N/A</v>
      </c>
      <c r="M126" s="96" t="e">
        <f>IF(AND(J126=0,K126&lt;&gt;""),K126,J126)</f>
        <v>#N/A</v>
      </c>
      <c r="N126" s="96" t="str">
        <f>IF(ISERROR(IF(L126=0,0,100/L126*Stationär!C$14/100)),"Eingabe Spalten D&amp;E",IF(L126=0,0,100/L126*Stationär!C$14/100))</f>
        <v>Eingabe Spalten D&amp;E</v>
      </c>
      <c r="O126" s="101" t="str">
        <f>IF(ISERROR(IF(M126=0,0,100/M126*Stationär!C$14/100)),"Eingabe Spalten D&amp;E",IF(M126=0,0,100/M126*Stationär!C$14/100))</f>
        <v>Eingabe Spalten D&amp;E</v>
      </c>
    </row>
    <row r="127" spans="1:15" x14ac:dyDescent="0.3">
      <c r="A127" s="100" t="s">
        <v>152</v>
      </c>
      <c r="B127" s="96" t="s">
        <v>4</v>
      </c>
      <c r="C127" s="96" t="str">
        <f t="shared" si="15"/>
        <v>Pflege Orthopädie</v>
      </c>
      <c r="D127" s="144" t="s">
        <v>80</v>
      </c>
      <c r="E127" s="96">
        <v>16</v>
      </c>
      <c r="F127" s="96">
        <v>11</v>
      </c>
      <c r="H127" s="96" t="e">
        <f>_xlfn.XLOOKUP(C127,Stationär!B$21:B$32,Stationär!D$21:D$32)</f>
        <v>#N/A</v>
      </c>
      <c r="I127" s="96" t="e">
        <f>_xlfn.XLOOKUP(C127,Stationär!B$21:B$32,Stationär!E$21:E$32)</f>
        <v>#N/A</v>
      </c>
      <c r="J127" s="125" t="str" cm="1">
        <f t="array" ref="J127">TRIM(IF(ISERROR(RIGHT(H127,LEN(H127)-LOOKUP(999,FIND(":",H127,ROW(H:H))))),0,RIGHT(H127,LEN(H127)-LOOKUP(999,FIND(":",H127,ROW(H:H))))))</f>
        <v>0</v>
      </c>
      <c r="K127" s="96" t="e" cm="1">
        <f t="array" ref="K127">TRIM(RIGHT(I127,LEN(I127)-LOOKUP(999,FIND(":",I127,ROW(I:I)))))</f>
        <v>#N/A</v>
      </c>
      <c r="L127" s="96" t="e">
        <f t="shared" ref="L127:L189" si="16">IF(AND(J127=0,K127&lt;&gt;""),J127,K127)</f>
        <v>#N/A</v>
      </c>
      <c r="M127" s="96" t="e">
        <f t="shared" ref="M127:M189" si="17">IF(AND(J127=0,K127&lt;&gt;""),K127,J127)</f>
        <v>#N/A</v>
      </c>
      <c r="N127" s="96" t="str">
        <f>IF(ISERROR(IF(L127=0,0,100/L127*Stationär!C$14/100)),"Eingabe Spalten D&amp;E",IF(L127=0,0,100/L127*Stationär!C$14/100))</f>
        <v>Eingabe Spalten D&amp;E</v>
      </c>
      <c r="O127" s="101" t="str">
        <f>IF(ISERROR(IF(M127=0,0,100/M127*Stationär!C$14/100)),"Eingabe Spalten D&amp;E",IF(M127=0,0,100/M127*Stationär!C$14/100))</f>
        <v>Eingabe Spalten D&amp;E</v>
      </c>
    </row>
    <row r="128" spans="1:15" x14ac:dyDescent="0.3">
      <c r="A128" s="100" t="s">
        <v>152</v>
      </c>
      <c r="B128" s="96" t="s">
        <v>143</v>
      </c>
      <c r="C128" s="96" t="str">
        <f t="shared" si="15"/>
        <v>­ davon examinierte Pflegekräfte (2/3 Regelung) Orthopädie</v>
      </c>
      <c r="D128" s="144" t="s">
        <v>142</v>
      </c>
      <c r="E128" s="96">
        <f>E127*3/2</f>
        <v>24</v>
      </c>
      <c r="F128" s="96">
        <f>F127*3/2</f>
        <v>16.5</v>
      </c>
      <c r="H128" s="96" t="e">
        <f>_xlfn.XLOOKUP(C128,Stationär!B$21:B$32,Stationär!D$21:D$32)</f>
        <v>#N/A</v>
      </c>
      <c r="I128" s="96" t="e">
        <f>_xlfn.XLOOKUP(C128,Stationär!B$21:B$32,Stationär!E$21:E$32)</f>
        <v>#N/A</v>
      </c>
      <c r="J128" s="125" t="str" cm="1">
        <f t="array" ref="J128">TRIM(IF(ISERROR(RIGHT(H128,LEN(H128)-LOOKUP(999,FIND(":",H128,ROW(H:H))))),0,RIGHT(H128,LEN(H128)-LOOKUP(999,FIND(":",H128,ROW(H:H))))))</f>
        <v>0</v>
      </c>
      <c r="K128" s="96" t="e" cm="1">
        <f t="array" ref="K128">TRIM(RIGHT(I128,LEN(I128)-LOOKUP(999,FIND(":",I128,ROW(I:I)))))</f>
        <v>#N/A</v>
      </c>
      <c r="L128" s="96" t="e">
        <f t="shared" si="16"/>
        <v>#N/A</v>
      </c>
      <c r="M128" s="96" t="e">
        <f t="shared" si="17"/>
        <v>#N/A</v>
      </c>
      <c r="N128" s="96" t="str">
        <f>IF(ISERROR(IF(L128=0,0,100/L128*Stationär!C$14/100)),"Eingabe Spalten D&amp;E",IF(L128=0,0,100/L128*Stationär!C$14/100))</f>
        <v>Eingabe Spalten D&amp;E</v>
      </c>
      <c r="O128" s="101" t="str">
        <f>IF(ISERROR(IF(M128=0,0,100/M128*Stationär!C$14/100)),"Eingabe Spalten D&amp;E",IF(M128=0,0,100/M128*Stationär!C$14/100))</f>
        <v>Eingabe Spalten D&amp;E</v>
      </c>
    </row>
    <row r="129" spans="1:15" x14ac:dyDescent="0.3">
      <c r="A129" s="100" t="s">
        <v>152</v>
      </c>
      <c r="B129" s="96" t="s">
        <v>10</v>
      </c>
      <c r="C129" s="96" t="str">
        <f t="shared" si="15"/>
        <v>Physiotherapie Orthopädie</v>
      </c>
      <c r="D129" s="144" t="s">
        <v>42</v>
      </c>
      <c r="E129" s="96">
        <v>15</v>
      </c>
      <c r="F129" s="96">
        <v>11</v>
      </c>
      <c r="H129" s="96" t="e">
        <f>_xlfn.XLOOKUP(C129,Stationär!B$21:B$32,Stationär!D$21:D$32)</f>
        <v>#N/A</v>
      </c>
      <c r="I129" s="96" t="e">
        <f>_xlfn.XLOOKUP(C129,Stationär!B$21:B$32,Stationär!E$21:E$32)</f>
        <v>#N/A</v>
      </c>
      <c r="J129" s="125" t="str" cm="1">
        <f t="array" ref="J129">TRIM(IF(ISERROR(RIGHT(H129,LEN(H129)-LOOKUP(999,FIND(":",H129,ROW(H:H))))),0,RIGHT(H129,LEN(H129)-LOOKUP(999,FIND(":",H129,ROW(H:H))))))</f>
        <v>0</v>
      </c>
      <c r="K129" s="96" t="e" cm="1">
        <f t="array" ref="K129">TRIM(RIGHT(I129,LEN(I129)-LOOKUP(999,FIND(":",I129,ROW(I:I)))))</f>
        <v>#N/A</v>
      </c>
      <c r="L129" s="96" t="e">
        <f t="shared" si="16"/>
        <v>#N/A</v>
      </c>
      <c r="M129" s="96" t="e">
        <f t="shared" si="17"/>
        <v>#N/A</v>
      </c>
      <c r="N129" s="96" t="str">
        <f>IF(ISERROR(IF(L129=0,0,100/L129*Stationär!C$14/100)),"Eingabe Spalten D&amp;E",IF(L129=0,0,100/L129*Stationär!C$14/100))</f>
        <v>Eingabe Spalten D&amp;E</v>
      </c>
      <c r="O129" s="101" t="str">
        <f>IF(ISERROR(IF(M129=0,0,100/M129*Stationär!C$14/100)),"Eingabe Spalten D&amp;E",IF(M129=0,0,100/M129*Stationär!C$14/100))</f>
        <v>Eingabe Spalten D&amp;E</v>
      </c>
    </row>
    <row r="130" spans="1:15" x14ac:dyDescent="0.3">
      <c r="A130" s="100" t="s">
        <v>152</v>
      </c>
      <c r="B130" s="96" t="s">
        <v>11</v>
      </c>
      <c r="C130" s="96" t="str">
        <f t="shared" si="15"/>
        <v>Physikalische Therapie Orthopädie</v>
      </c>
      <c r="D130" s="144" t="s">
        <v>81</v>
      </c>
      <c r="E130" s="96">
        <v>58</v>
      </c>
      <c r="F130" s="96">
        <v>30</v>
      </c>
      <c r="H130" s="96" t="e">
        <f>_xlfn.XLOOKUP(C130,Stationär!B$21:B$32,Stationär!D$21:D$32)</f>
        <v>#N/A</v>
      </c>
      <c r="I130" s="96" t="e">
        <f>_xlfn.XLOOKUP(C130,Stationär!B$21:B$32,Stationär!E$21:E$32)</f>
        <v>#N/A</v>
      </c>
      <c r="J130" s="125" t="str" cm="1">
        <f t="array" ref="J130">TRIM(IF(ISERROR(RIGHT(H130,LEN(H130)-LOOKUP(999,FIND(":",H130,ROW(H:H))))),0,RIGHT(H130,LEN(H130)-LOOKUP(999,FIND(":",H130,ROW(H:H))))))</f>
        <v>0</v>
      </c>
      <c r="K130" s="96" t="e" cm="1">
        <f t="array" ref="K130">TRIM(RIGHT(I130,LEN(I130)-LOOKUP(999,FIND(":",I130,ROW(I:I)))))</f>
        <v>#N/A</v>
      </c>
      <c r="L130" s="96" t="e">
        <f t="shared" si="16"/>
        <v>#N/A</v>
      </c>
      <c r="M130" s="96" t="e">
        <f t="shared" si="17"/>
        <v>#N/A</v>
      </c>
      <c r="N130" s="96" t="str">
        <f>IF(ISERROR(IF(L130=0,0,100/L130*Stationär!C$14/100)),"Eingabe Spalten D&amp;E",IF(L130=0,0,100/L130*Stationär!C$14/100))</f>
        <v>Eingabe Spalten D&amp;E</v>
      </c>
      <c r="O130" s="101" t="str">
        <f>IF(ISERROR(IF(M130=0,0,100/M130*Stationär!C$14/100)),"Eingabe Spalten D&amp;E",IF(M130=0,0,100/M130*Stationär!C$14/100))</f>
        <v>Eingabe Spalten D&amp;E</v>
      </c>
    </row>
    <row r="131" spans="1:15" x14ac:dyDescent="0.3">
      <c r="A131" s="100" t="s">
        <v>152</v>
      </c>
      <c r="B131" s="96" t="s">
        <v>5</v>
      </c>
      <c r="C131" s="96" t="str">
        <f t="shared" si="15"/>
        <v>Sporttherapie Orthopädie</v>
      </c>
      <c r="D131" s="144" t="s">
        <v>38</v>
      </c>
      <c r="E131" s="96">
        <v>100</v>
      </c>
      <c r="F131" s="96">
        <v>50</v>
      </c>
      <c r="H131" s="96" t="e">
        <f>_xlfn.XLOOKUP(C131,Stationär!B$21:B$32,Stationär!D$21:D$32)</f>
        <v>#N/A</v>
      </c>
      <c r="I131" s="96" t="e">
        <f>_xlfn.XLOOKUP(C131,Stationär!B$21:B$32,Stationär!E$21:E$32)</f>
        <v>#N/A</v>
      </c>
      <c r="J131" s="125" t="str" cm="1">
        <f t="array" ref="J131">TRIM(IF(ISERROR(RIGHT(H131,LEN(H131)-LOOKUP(999,FIND(":",H131,ROW(H:H))))),0,RIGHT(H131,LEN(H131)-LOOKUP(999,FIND(":",H131,ROW(H:H))))))</f>
        <v>0</v>
      </c>
      <c r="K131" s="96" t="e" cm="1">
        <f t="array" ref="K131">TRIM(RIGHT(I131,LEN(I131)-LOOKUP(999,FIND(":",I131,ROW(I:I)))))</f>
        <v>#N/A</v>
      </c>
      <c r="L131" s="96" t="e">
        <f t="shared" si="16"/>
        <v>#N/A</v>
      </c>
      <c r="M131" s="96" t="e">
        <f t="shared" si="17"/>
        <v>#N/A</v>
      </c>
      <c r="N131" s="96" t="str">
        <f>IF(ISERROR(IF(L131=0,0,100/L131*Stationär!C$14/100)),"Eingabe Spalten D&amp;E",IF(L131=0,0,100/L131*Stationär!C$14/100))</f>
        <v>Eingabe Spalten D&amp;E</v>
      </c>
      <c r="O131" s="101" t="str">
        <f>IF(ISERROR(IF(M131=0,0,100/M131*Stationär!C$14/100)),"Eingabe Spalten D&amp;E",IF(M131=0,0,100/M131*Stationär!C$14/100))</f>
        <v>Eingabe Spalten D&amp;E</v>
      </c>
    </row>
    <row r="132" spans="1:15" x14ac:dyDescent="0.3">
      <c r="A132" s="100" t="s">
        <v>152</v>
      </c>
      <c r="B132" s="96" t="s">
        <v>6</v>
      </c>
      <c r="C132" s="96" t="str">
        <f t="shared" si="15"/>
        <v>Ergotherapie Orthopädie</v>
      </c>
      <c r="D132" s="144" t="s">
        <v>44</v>
      </c>
      <c r="E132" s="96">
        <v>90</v>
      </c>
      <c r="F132" s="96">
        <v>50</v>
      </c>
      <c r="H132" s="96" t="e">
        <f>_xlfn.XLOOKUP(C132,Stationär!B$21:B$32,Stationär!D$21:D$32)</f>
        <v>#N/A</v>
      </c>
      <c r="I132" s="96" t="e">
        <f>_xlfn.XLOOKUP(C132,Stationär!B$21:B$32,Stationär!E$21:E$32)</f>
        <v>#N/A</v>
      </c>
      <c r="J132" s="125" t="str" cm="1">
        <f t="array" ref="J132">TRIM(IF(ISERROR(RIGHT(H132,LEN(H132)-LOOKUP(999,FIND(":",H132,ROW(H:H))))),0,RIGHT(H132,LEN(H132)-LOOKUP(999,FIND(":",H132,ROW(H:H))))))</f>
        <v>0</v>
      </c>
      <c r="K132" s="96" t="e" cm="1">
        <f t="array" ref="K132">TRIM(RIGHT(I132,LEN(I132)-LOOKUP(999,FIND(":",I132,ROW(I:I)))))</f>
        <v>#N/A</v>
      </c>
      <c r="L132" s="96" t="e">
        <f t="shared" si="16"/>
        <v>#N/A</v>
      </c>
      <c r="M132" s="96" t="e">
        <f t="shared" si="17"/>
        <v>#N/A</v>
      </c>
      <c r="N132" s="96" t="str">
        <f>IF(ISERROR(IF(L132=0,0,100/L132*Stationär!C$14/100)),"Eingabe Spalten D&amp;E",IF(L132=0,0,100/L132*Stationär!C$14/100))</f>
        <v>Eingabe Spalten D&amp;E</v>
      </c>
      <c r="O132" s="101" t="str">
        <f>IF(ISERROR(IF(M132=0,0,100/M132*Stationär!C$14/100)),"Eingabe Spalten D&amp;E",IF(M132=0,0,100/M132*Stationär!C$14/100))</f>
        <v>Eingabe Spalten D&amp;E</v>
      </c>
    </row>
    <row r="133" spans="1:15" x14ac:dyDescent="0.3">
      <c r="A133" s="100" t="s">
        <v>152</v>
      </c>
      <c r="B133" s="96" t="s">
        <v>7</v>
      </c>
      <c r="C133" s="96" t="str">
        <f t="shared" si="15"/>
        <v>Ernährungsberatung Orthopädie</v>
      </c>
      <c r="D133" s="144" t="s">
        <v>45</v>
      </c>
      <c r="E133" s="96">
        <v>120</v>
      </c>
      <c r="F133" s="96">
        <v>100</v>
      </c>
      <c r="H133" s="96" t="e">
        <f>_xlfn.XLOOKUP(C133,Stationär!B$21:B$32,Stationär!D$21:D$32)</f>
        <v>#N/A</v>
      </c>
      <c r="I133" s="96" t="e">
        <f>_xlfn.XLOOKUP(C133,Stationär!B$21:B$32,Stationär!E$21:E$32)</f>
        <v>#N/A</v>
      </c>
      <c r="J133" s="125" t="str" cm="1">
        <f t="array" ref="J133">TRIM(IF(ISERROR(RIGHT(H133,LEN(H133)-LOOKUP(999,FIND(":",H133,ROW(H:H))))),0,RIGHT(H133,LEN(H133)-LOOKUP(999,FIND(":",H133,ROW(H:H))))))</f>
        <v>0</v>
      </c>
      <c r="K133" s="96" t="e" cm="1">
        <f t="array" ref="K133">TRIM(RIGHT(I133,LEN(I133)-LOOKUP(999,FIND(":",I133,ROW(I:I)))))</f>
        <v>#N/A</v>
      </c>
      <c r="L133" s="96" t="e">
        <f t="shared" si="16"/>
        <v>#N/A</v>
      </c>
      <c r="M133" s="96" t="e">
        <f t="shared" si="17"/>
        <v>#N/A</v>
      </c>
      <c r="N133" s="96" t="str">
        <f>IF(ISERROR(IF(L133=0,0,100/L133*Stationär!C$14/100)),"Eingabe Spalten D&amp;E",IF(L133=0,0,100/L133*Stationär!C$14/100))</f>
        <v>Eingabe Spalten D&amp;E</v>
      </c>
      <c r="O133" s="101" t="str">
        <f>IF(ISERROR(IF(M133=0,0,100/M133*Stationär!C$14/100)),"Eingabe Spalten D&amp;E",IF(M133=0,0,100/M133*Stationär!C$14/100))</f>
        <v>Eingabe Spalten D&amp;E</v>
      </c>
    </row>
    <row r="134" spans="1:15" x14ac:dyDescent="0.3">
      <c r="A134" s="100" t="s">
        <v>152</v>
      </c>
      <c r="B134" s="96" t="s">
        <v>206</v>
      </c>
      <c r="C134" s="96" t="str">
        <f t="shared" si="15"/>
        <v>Sozialberatung Orthopädie</v>
      </c>
      <c r="D134" s="144" t="s">
        <v>46</v>
      </c>
      <c r="E134" s="96">
        <v>120</v>
      </c>
      <c r="F134" s="96">
        <v>80</v>
      </c>
      <c r="H134" s="96" t="e">
        <f>_xlfn.XLOOKUP(C134,Stationär!B$21:B$32,Stationär!D$21:D$32)</f>
        <v>#N/A</v>
      </c>
      <c r="I134" s="96" t="e">
        <f>_xlfn.XLOOKUP(C134,Stationär!B$21:B$32,Stationär!E$21:E$32)</f>
        <v>#N/A</v>
      </c>
      <c r="J134" s="125" t="str" cm="1">
        <f t="array" ref="J134">TRIM(IF(ISERROR(RIGHT(H134,LEN(H134)-LOOKUP(999,FIND(":",H134,ROW(H:H))))),0,RIGHT(H134,LEN(H134)-LOOKUP(999,FIND(":",H134,ROW(H:H))))))</f>
        <v>0</v>
      </c>
      <c r="K134" s="96" t="e" cm="1">
        <f t="array" ref="K134">TRIM(RIGHT(I134,LEN(I134)-LOOKUP(999,FIND(":",I134,ROW(I:I)))))</f>
        <v>#N/A</v>
      </c>
      <c r="L134" s="96" t="e">
        <f t="shared" si="16"/>
        <v>#N/A</v>
      </c>
      <c r="M134" s="96" t="e">
        <f t="shared" si="17"/>
        <v>#N/A</v>
      </c>
      <c r="N134" s="96" t="str">
        <f>IF(ISERROR(IF(L134=0,0,100/L134*Stationär!C$14/100)),"Eingabe Spalten D&amp;E",IF(L134=0,0,100/L134*Stationär!C$14/100))</f>
        <v>Eingabe Spalten D&amp;E</v>
      </c>
      <c r="O134" s="101" t="str">
        <f>IF(ISERROR(IF(M134=0,0,100/M134*Stationär!C$14/100)),"Eingabe Spalten D&amp;E",IF(M134=0,0,100/M134*Stationär!C$14/100))</f>
        <v>Eingabe Spalten D&amp;E</v>
      </c>
    </row>
    <row r="135" spans="1:15" x14ac:dyDescent="0.3">
      <c r="A135" s="100" t="s">
        <v>152</v>
      </c>
      <c r="B135" s="96" t="s">
        <v>207</v>
      </c>
      <c r="C135" s="96" t="str">
        <f t="shared" si="15"/>
        <v>Logopädie* Orthopädie</v>
      </c>
      <c r="H135" s="96" t="e">
        <f>_xlfn.XLOOKUP(C135,Stationär!B$21:B$32,Stationär!D$21:D$32)</f>
        <v>#N/A</v>
      </c>
      <c r="I135" s="96" t="e">
        <f>_xlfn.XLOOKUP(C135,Stationär!B$21:B$32,Stationär!E$21:E$32)</f>
        <v>#N/A</v>
      </c>
      <c r="J135" s="125" t="str" cm="1">
        <f t="array" ref="J135">TRIM(IF(ISERROR(RIGHT(H135,LEN(H135)-LOOKUP(999,FIND(":",H135,ROW(H:H))))),0,RIGHT(H135,LEN(H135)-LOOKUP(999,FIND(":",H135,ROW(H:H))))))</f>
        <v>0</v>
      </c>
      <c r="K135" s="96" t="e" cm="1">
        <f t="array" ref="K135">TRIM(RIGHT(I135,LEN(I135)-LOOKUP(999,FIND(":",I135,ROW(I:I)))))</f>
        <v>#N/A</v>
      </c>
      <c r="L135" s="96" t="e">
        <f t="shared" si="16"/>
        <v>#N/A</v>
      </c>
      <c r="M135" s="96" t="e">
        <f t="shared" si="17"/>
        <v>#N/A</v>
      </c>
      <c r="N135" s="96" t="str">
        <f>IF(ISERROR(IF(L135=0,0,100/L135*Stationär!C$14/100)),"Eingabe Spalten D&amp;E",IF(L135=0,0,100/L135*Stationär!C$14/100))</f>
        <v>Eingabe Spalten D&amp;E</v>
      </c>
      <c r="O135" s="101" t="str">
        <f>IF(ISERROR(IF(M135=0,0,100/M135*Stationär!C$14/100)),"Eingabe Spalten D&amp;E",IF(M135=0,0,100/M135*Stationär!C$14/100))</f>
        <v>Eingabe Spalten D&amp;E</v>
      </c>
    </row>
    <row r="136" spans="1:15" x14ac:dyDescent="0.3">
      <c r="A136" s="102" t="s">
        <v>152</v>
      </c>
      <c r="B136" s="126" t="s">
        <v>209</v>
      </c>
      <c r="C136" s="103" t="str">
        <f t="shared" si="15"/>
        <v>Bereich Erziehung** Orthopädie</v>
      </c>
      <c r="D136" s="146"/>
      <c r="E136" s="103"/>
      <c r="F136" s="103"/>
      <c r="G136" s="103"/>
      <c r="H136" s="103" t="e">
        <f>_xlfn.XLOOKUP(C136,Stationär!B$21:B$32,Stationär!D$21:D$32)</f>
        <v>#N/A</v>
      </c>
      <c r="I136" s="103" t="e">
        <f>_xlfn.XLOOKUP(C136,Stationär!B$21:B$32,Stationär!E$21:E$32)</f>
        <v>#N/A</v>
      </c>
      <c r="J136" s="127" t="str" cm="1">
        <f t="array" ref="J136">TRIM(IF(ISERROR(RIGHT(H136,LEN(H136)-LOOKUP(999,FIND(":",H136,ROW(H:H))))),0,RIGHT(H136,LEN(H136)-LOOKUP(999,FIND(":",H136,ROW(H:H))))))</f>
        <v>0</v>
      </c>
      <c r="K136" s="103" t="e" cm="1">
        <f t="array" ref="K136">TRIM(RIGHT(I136,LEN(I136)-LOOKUP(999,FIND(":",I136,ROW(I:I)))))</f>
        <v>#N/A</v>
      </c>
      <c r="L136" s="103" t="e">
        <f t="shared" si="16"/>
        <v>#N/A</v>
      </c>
      <c r="M136" s="103" t="e">
        <f t="shared" si="17"/>
        <v>#N/A</v>
      </c>
      <c r="N136" s="103" t="str">
        <f>IF(ISERROR(IF(L136=0,0,100/L136*Stationär!C$14/100)),"Eingabe Spalten D&amp;E",IF(L136=0,0,100/L136*Stationär!C$14/100))</f>
        <v>Eingabe Spalten D&amp;E</v>
      </c>
      <c r="O136" s="104" t="str">
        <f>IF(ISERROR(IF(M136=0,0,100/M136*Stationär!C$14/100)),"Eingabe Spalten D&amp;E",IF(M136=0,0,100/M136*Stationär!C$14/100))</f>
        <v>Eingabe Spalten D&amp;E</v>
      </c>
    </row>
    <row r="137" spans="1:15" x14ac:dyDescent="0.3">
      <c r="A137" s="97" t="s">
        <v>152</v>
      </c>
      <c r="B137" s="98" t="s">
        <v>2</v>
      </c>
      <c r="C137" s="98" t="str">
        <f>B137&amp;" "&amp;B$113</f>
        <v>Ärztlicher Bereich Kardiologie</v>
      </c>
      <c r="D137" s="145" t="s">
        <v>82</v>
      </c>
      <c r="E137" s="98">
        <v>20</v>
      </c>
      <c r="F137" s="98">
        <v>14</v>
      </c>
      <c r="G137" s="98"/>
      <c r="H137" s="98" t="e">
        <f>_xlfn.XLOOKUP(C137,Stationär!B$21:B$32,Stationär!D$21:D$32)</f>
        <v>#N/A</v>
      </c>
      <c r="I137" s="98" t="e">
        <f>_xlfn.XLOOKUP(C137,Stationär!B$21:B$32,Stationär!E$21:E$32)</f>
        <v>#N/A</v>
      </c>
      <c r="J137" s="124" t="str" cm="1">
        <f t="array" ref="J137">TRIM(IF(ISERROR(RIGHT(H137,LEN(H137)-LOOKUP(999,FIND(":",H137,ROW(H:H))))),0,RIGHT(H137,LEN(H137)-LOOKUP(999,FIND(":",H137,ROW(H:H))))))</f>
        <v>0</v>
      </c>
      <c r="K137" s="98" t="e" cm="1">
        <f t="array" ref="K137">TRIM(RIGHT(I137,LEN(I137)-LOOKUP(999,FIND(":",I137,ROW(I:I)))))</f>
        <v>#N/A</v>
      </c>
      <c r="L137" s="98" t="e">
        <f t="shared" si="16"/>
        <v>#N/A</v>
      </c>
      <c r="M137" s="98" t="e">
        <f t="shared" si="17"/>
        <v>#N/A</v>
      </c>
      <c r="N137" s="98" t="str">
        <f>IF(ISERROR(IF(L137=0,0,100/L137*Stationär!C$14/100)),"Eingabe Spalten D&amp;E",IF(L137=0,0,100/L137*Stationär!C$14/100))</f>
        <v>Eingabe Spalten D&amp;E</v>
      </c>
      <c r="O137" s="99" t="str">
        <f>IF(ISERROR(IF(M137=0,0,100/M137*Stationär!C$14/100)),"Eingabe Spalten D&amp;E",IF(M137=0,0,100/M137*Stationär!C$14/100))</f>
        <v>Eingabe Spalten D&amp;E</v>
      </c>
    </row>
    <row r="138" spans="1:15" x14ac:dyDescent="0.3">
      <c r="A138" s="100" t="s">
        <v>152</v>
      </c>
      <c r="B138" s="96" t="s">
        <v>3</v>
      </c>
      <c r="C138" s="96" t="str">
        <f t="shared" ref="C138:C148" si="18">B138&amp;" "&amp;B$113</f>
        <v>Psychologischer Bereich Kardiologie</v>
      </c>
      <c r="D138" s="144" t="s">
        <v>47</v>
      </c>
      <c r="E138" s="96">
        <v>85</v>
      </c>
      <c r="F138" s="96">
        <v>50</v>
      </c>
      <c r="H138" s="96" t="e">
        <f>_xlfn.XLOOKUP(C138,Stationär!B$21:B$32,Stationär!D$21:D$32)</f>
        <v>#N/A</v>
      </c>
      <c r="I138" s="96" t="e">
        <f>_xlfn.XLOOKUP(C138,Stationär!B$21:B$32,Stationär!E$21:E$32)</f>
        <v>#N/A</v>
      </c>
      <c r="J138" s="125" t="str" cm="1">
        <f t="array" ref="J138">TRIM(IF(ISERROR(RIGHT(H138,LEN(H138)-LOOKUP(999,FIND(":",H138,ROW(H:H))))),0,RIGHT(H138,LEN(H138)-LOOKUP(999,FIND(":",H138,ROW(H:H))))))</f>
        <v>0</v>
      </c>
      <c r="K138" s="96" t="e" cm="1">
        <f t="array" ref="K138">TRIM(RIGHT(I138,LEN(I138)-LOOKUP(999,FIND(":",I138,ROW(I:I)))))</f>
        <v>#N/A</v>
      </c>
      <c r="L138" s="96" t="e">
        <f t="shared" si="16"/>
        <v>#N/A</v>
      </c>
      <c r="M138" s="96" t="e">
        <f t="shared" si="17"/>
        <v>#N/A</v>
      </c>
      <c r="N138" s="96" t="str">
        <f>IF(ISERROR(IF(L138=0,0,100/L138*Stationär!C$14/100)),"Eingabe Spalten D&amp;E",IF(L138=0,0,100/L138*Stationär!C$14/100))</f>
        <v>Eingabe Spalten D&amp;E</v>
      </c>
      <c r="O138" s="101" t="str">
        <f>IF(ISERROR(IF(M138=0,0,100/M138*Stationär!C$14/100)),"Eingabe Spalten D&amp;E",IF(M138=0,0,100/M138*Stationär!C$14/100))</f>
        <v>Eingabe Spalten D&amp;E</v>
      </c>
    </row>
    <row r="139" spans="1:15" x14ac:dyDescent="0.3">
      <c r="A139" s="100" t="s">
        <v>152</v>
      </c>
      <c r="B139" s="96" t="s">
        <v>4</v>
      </c>
      <c r="C139" s="96" t="str">
        <f t="shared" si="18"/>
        <v>Pflege Kardiologie</v>
      </c>
      <c r="D139" s="144" t="s">
        <v>83</v>
      </c>
      <c r="E139" s="96">
        <v>14</v>
      </c>
      <c r="F139" s="96">
        <v>10</v>
      </c>
      <c r="H139" s="96" t="e">
        <f>_xlfn.XLOOKUP(C139,Stationär!B$21:B$32,Stationär!D$21:D$32)</f>
        <v>#N/A</v>
      </c>
      <c r="I139" s="96" t="e">
        <f>_xlfn.XLOOKUP(C139,Stationär!B$21:B$32,Stationär!E$21:E$32)</f>
        <v>#N/A</v>
      </c>
      <c r="J139" s="125" t="str" cm="1">
        <f t="array" ref="J139">TRIM(IF(ISERROR(RIGHT(H139,LEN(H139)-LOOKUP(999,FIND(":",H139,ROW(H:H))))),0,RIGHT(H139,LEN(H139)-LOOKUP(999,FIND(":",H139,ROW(H:H))))))</f>
        <v>0</v>
      </c>
      <c r="K139" s="96" t="e" cm="1">
        <f t="array" ref="K139">TRIM(RIGHT(I139,LEN(I139)-LOOKUP(999,FIND(":",I139,ROW(I:I)))))</f>
        <v>#N/A</v>
      </c>
      <c r="L139" s="96" t="e">
        <f t="shared" si="16"/>
        <v>#N/A</v>
      </c>
      <c r="M139" s="96" t="e">
        <f t="shared" si="17"/>
        <v>#N/A</v>
      </c>
      <c r="N139" s="96" t="str">
        <f>IF(ISERROR(IF(L139=0,0,100/L139*Stationär!C$14/100)),"Eingabe Spalten D&amp;E",IF(L139=0,0,100/L139*Stationär!C$14/100))</f>
        <v>Eingabe Spalten D&amp;E</v>
      </c>
      <c r="O139" s="101" t="str">
        <f>IF(ISERROR(IF(M139=0,0,100/M139*Stationär!C$14/100)),"Eingabe Spalten D&amp;E",IF(M139=0,0,100/M139*Stationär!C$14/100))</f>
        <v>Eingabe Spalten D&amp;E</v>
      </c>
    </row>
    <row r="140" spans="1:15" x14ac:dyDescent="0.3">
      <c r="A140" s="100" t="s">
        <v>152</v>
      </c>
      <c r="B140" s="96" t="s">
        <v>143</v>
      </c>
      <c r="C140" s="96" t="str">
        <f t="shared" si="18"/>
        <v>­ davon examinierte Pflegekräfte (2/3 Regelung) Kardiologie</v>
      </c>
      <c r="D140" s="144" t="s">
        <v>144</v>
      </c>
      <c r="E140" s="96">
        <f>E139*3/2</f>
        <v>21</v>
      </c>
      <c r="F140" s="96">
        <f>F139*3/2</f>
        <v>15</v>
      </c>
      <c r="H140" s="96" t="e">
        <f>_xlfn.XLOOKUP(C140,Stationär!B$21:B$32,Stationär!D$21:D$32)</f>
        <v>#N/A</v>
      </c>
      <c r="I140" s="96" t="e">
        <f>_xlfn.XLOOKUP(C140,Stationär!B$21:B$32,Stationär!E$21:E$32)</f>
        <v>#N/A</v>
      </c>
      <c r="J140" s="125" t="str" cm="1">
        <f t="array" ref="J140">TRIM(IF(ISERROR(RIGHT(H140,LEN(H140)-LOOKUP(999,FIND(":",H140,ROW(H:H))))),0,RIGHT(H140,LEN(H140)-LOOKUP(999,FIND(":",H140,ROW(H:H))))))</f>
        <v>0</v>
      </c>
      <c r="K140" s="96" t="e" cm="1">
        <f t="array" ref="K140">TRIM(RIGHT(I140,LEN(I140)-LOOKUP(999,FIND(":",I140,ROW(I:I)))))</f>
        <v>#N/A</v>
      </c>
      <c r="L140" s="96" t="e">
        <f t="shared" si="16"/>
        <v>#N/A</v>
      </c>
      <c r="M140" s="96" t="e">
        <f t="shared" si="17"/>
        <v>#N/A</v>
      </c>
      <c r="N140" s="96" t="str">
        <f>IF(ISERROR(IF(L140=0,0,100/L140*Stationär!C$14/100)),"Eingabe Spalten D&amp;E",IF(L140=0,0,100/L140*Stationär!C$14/100))</f>
        <v>Eingabe Spalten D&amp;E</v>
      </c>
      <c r="O140" s="101" t="str">
        <f>IF(ISERROR(IF(M140=0,0,100/M140*Stationär!C$14/100)),"Eingabe Spalten D&amp;E",IF(M140=0,0,100/M140*Stationär!C$14/100))</f>
        <v>Eingabe Spalten D&amp;E</v>
      </c>
    </row>
    <row r="141" spans="1:15" x14ac:dyDescent="0.3">
      <c r="A141" s="100" t="s">
        <v>152</v>
      </c>
      <c r="B141" s="96" t="s">
        <v>10</v>
      </c>
      <c r="C141" s="96" t="str">
        <f t="shared" si="18"/>
        <v>Physiotherapie Kardiologie</v>
      </c>
      <c r="D141" s="144" t="s">
        <v>84</v>
      </c>
      <c r="E141" s="96">
        <v>43</v>
      </c>
      <c r="F141" s="96">
        <v>22</v>
      </c>
      <c r="H141" s="96" t="e">
        <f>_xlfn.XLOOKUP(C141,Stationär!B$21:B$32,Stationär!D$21:D$32)</f>
        <v>#N/A</v>
      </c>
      <c r="I141" s="96" t="e">
        <f>_xlfn.XLOOKUP(C141,Stationär!B$21:B$32,Stationär!E$21:E$32)</f>
        <v>#N/A</v>
      </c>
      <c r="J141" s="125" t="str" cm="1">
        <f t="array" ref="J141">TRIM(IF(ISERROR(RIGHT(H141,LEN(H141)-LOOKUP(999,FIND(":",H141,ROW(H:H))))),0,RIGHT(H141,LEN(H141)-LOOKUP(999,FIND(":",H141,ROW(H:H))))))</f>
        <v>0</v>
      </c>
      <c r="K141" s="96" t="e" cm="1">
        <f t="array" ref="K141">TRIM(RIGHT(I141,LEN(I141)-LOOKUP(999,FIND(":",I141,ROW(I:I)))))</f>
        <v>#N/A</v>
      </c>
      <c r="L141" s="96" t="e">
        <f t="shared" si="16"/>
        <v>#N/A</v>
      </c>
      <c r="M141" s="96" t="e">
        <f t="shared" si="17"/>
        <v>#N/A</v>
      </c>
      <c r="N141" s="96" t="str">
        <f>IF(ISERROR(IF(L141=0,0,100/L141*Stationär!C$14/100)),"Eingabe Spalten D&amp;E",IF(L141=0,0,100/L141*Stationär!C$14/100))</f>
        <v>Eingabe Spalten D&amp;E</v>
      </c>
      <c r="O141" s="101" t="str">
        <f>IF(ISERROR(IF(M141=0,0,100/M141*Stationär!C$14/100)),"Eingabe Spalten D&amp;E",IF(M141=0,0,100/M141*Stationär!C$14/100))</f>
        <v>Eingabe Spalten D&amp;E</v>
      </c>
    </row>
    <row r="142" spans="1:15" x14ac:dyDescent="0.3">
      <c r="A142" s="100" t="s">
        <v>152</v>
      </c>
      <c r="B142" s="96" t="s">
        <v>11</v>
      </c>
      <c r="C142" s="96" t="str">
        <f t="shared" si="18"/>
        <v>Physikalische Therapie Kardiologie</v>
      </c>
      <c r="D142" s="144" t="s">
        <v>48</v>
      </c>
      <c r="E142" s="96">
        <v>0</v>
      </c>
      <c r="F142" s="96">
        <v>120</v>
      </c>
      <c r="H142" s="96" t="e">
        <f>_xlfn.XLOOKUP(C142,Stationär!B$21:B$32,Stationär!D$21:D$32)</f>
        <v>#N/A</v>
      </c>
      <c r="I142" s="96" t="e">
        <f>_xlfn.XLOOKUP(C142,Stationär!B$21:B$32,Stationär!E$21:E$32)</f>
        <v>#N/A</v>
      </c>
      <c r="J142" s="125" t="str" cm="1">
        <f t="array" ref="J142">TRIM(IF(ISERROR(RIGHT(H142,LEN(H142)-LOOKUP(999,FIND(":",H142,ROW(H:H))))),0,RIGHT(H142,LEN(H142)-LOOKUP(999,FIND(":",H142,ROW(H:H))))))</f>
        <v>0</v>
      </c>
      <c r="K142" s="96" t="e" cm="1">
        <f t="array" ref="K142">TRIM(RIGHT(I142,LEN(I142)-LOOKUP(999,FIND(":",I142,ROW(I:I)))))</f>
        <v>#N/A</v>
      </c>
      <c r="L142" s="96" t="e">
        <f t="shared" si="16"/>
        <v>#N/A</v>
      </c>
      <c r="M142" s="96" t="e">
        <f t="shared" si="17"/>
        <v>#N/A</v>
      </c>
      <c r="N142" s="96" t="str">
        <f>IF(ISERROR(IF(L142=0,0,100/L142*Stationär!C$14/100)),"Eingabe Spalten D&amp;E",IF(L142=0,0,100/L142*Stationär!C$14/100))</f>
        <v>Eingabe Spalten D&amp;E</v>
      </c>
      <c r="O142" s="101" t="str">
        <f>IF(ISERROR(IF(M142=0,0,100/M142*Stationär!C$14/100)),"Eingabe Spalten D&amp;E",IF(M142=0,0,100/M142*Stationär!C$14/100))</f>
        <v>Eingabe Spalten D&amp;E</v>
      </c>
    </row>
    <row r="143" spans="1:15" x14ac:dyDescent="0.3">
      <c r="A143" s="100" t="s">
        <v>152</v>
      </c>
      <c r="B143" s="96" t="s">
        <v>5</v>
      </c>
      <c r="C143" s="96" t="str">
        <f t="shared" si="18"/>
        <v>Sporttherapie Kardiologie</v>
      </c>
      <c r="D143" s="144" t="s">
        <v>49</v>
      </c>
      <c r="E143" s="96">
        <v>50</v>
      </c>
      <c r="F143" s="96">
        <v>33</v>
      </c>
      <c r="H143" s="96" t="e">
        <f>_xlfn.XLOOKUP(C143,Stationär!B$21:B$32,Stationär!D$21:D$32)</f>
        <v>#N/A</v>
      </c>
      <c r="I143" s="96" t="e">
        <f>_xlfn.XLOOKUP(C143,Stationär!B$21:B$32,Stationär!E$21:E$32)</f>
        <v>#N/A</v>
      </c>
      <c r="J143" s="125" t="str" cm="1">
        <f t="array" ref="J143">TRIM(IF(ISERROR(RIGHT(H143,LEN(H143)-LOOKUP(999,FIND(":",H143,ROW(H:H))))),0,RIGHT(H143,LEN(H143)-LOOKUP(999,FIND(":",H143,ROW(H:H))))))</f>
        <v>0</v>
      </c>
      <c r="K143" s="96" t="e" cm="1">
        <f t="array" ref="K143">TRIM(RIGHT(I143,LEN(I143)-LOOKUP(999,FIND(":",I143,ROW(I:I)))))</f>
        <v>#N/A</v>
      </c>
      <c r="L143" s="96" t="e">
        <f t="shared" si="16"/>
        <v>#N/A</v>
      </c>
      <c r="M143" s="96" t="e">
        <f t="shared" si="17"/>
        <v>#N/A</v>
      </c>
      <c r="N143" s="96" t="str">
        <f>IF(ISERROR(IF(L143=0,0,100/L143*Stationär!C$14/100)),"Eingabe Spalten D&amp;E",IF(L143=0,0,100/L143*Stationär!C$14/100))</f>
        <v>Eingabe Spalten D&amp;E</v>
      </c>
      <c r="O143" s="101" t="str">
        <f>IF(ISERROR(IF(M143=0,0,100/M143*Stationär!C$14/100)),"Eingabe Spalten D&amp;E",IF(M143=0,0,100/M143*Stationär!C$14/100))</f>
        <v>Eingabe Spalten D&amp;E</v>
      </c>
    </row>
    <row r="144" spans="1:15" x14ac:dyDescent="0.3">
      <c r="A144" s="100" t="s">
        <v>152</v>
      </c>
      <c r="B144" s="96" t="s">
        <v>6</v>
      </c>
      <c r="C144" s="96" t="str">
        <f t="shared" si="18"/>
        <v>Ergotherapie Kardiologie</v>
      </c>
      <c r="D144" s="144" t="s">
        <v>50</v>
      </c>
      <c r="E144" s="96">
        <v>193</v>
      </c>
      <c r="F144" s="96">
        <v>120</v>
      </c>
      <c r="H144" s="96" t="e">
        <f>_xlfn.XLOOKUP(C144,Stationär!B$21:B$32,Stationär!D$21:D$32)</f>
        <v>#N/A</v>
      </c>
      <c r="I144" s="96" t="e">
        <f>_xlfn.XLOOKUP(C144,Stationär!B$21:B$32,Stationär!E$21:E$32)</f>
        <v>#N/A</v>
      </c>
      <c r="J144" s="125" t="str" cm="1">
        <f t="array" ref="J144">TRIM(IF(ISERROR(RIGHT(H144,LEN(H144)-LOOKUP(999,FIND(":",H144,ROW(H:H))))),0,RIGHT(H144,LEN(H144)-LOOKUP(999,FIND(":",H144,ROW(H:H))))))</f>
        <v>0</v>
      </c>
      <c r="K144" s="96" t="e" cm="1">
        <f t="array" ref="K144">TRIM(RIGHT(I144,LEN(I144)-LOOKUP(999,FIND(":",I144,ROW(I:I)))))</f>
        <v>#N/A</v>
      </c>
      <c r="L144" s="96" t="e">
        <f t="shared" si="16"/>
        <v>#N/A</v>
      </c>
      <c r="M144" s="96" t="e">
        <f t="shared" si="17"/>
        <v>#N/A</v>
      </c>
      <c r="N144" s="96" t="str">
        <f>IF(ISERROR(IF(L144=0,0,100/L144*Stationär!C$14/100)),"Eingabe Spalten D&amp;E",IF(L144=0,0,100/L144*Stationär!C$14/100))</f>
        <v>Eingabe Spalten D&amp;E</v>
      </c>
      <c r="O144" s="101" t="str">
        <f>IF(ISERROR(IF(M144=0,0,100/M144*Stationär!C$14/100)),"Eingabe Spalten D&amp;E",IF(M144=0,0,100/M144*Stationär!C$14/100))</f>
        <v>Eingabe Spalten D&amp;E</v>
      </c>
    </row>
    <row r="145" spans="1:15" x14ac:dyDescent="0.3">
      <c r="A145" s="100" t="s">
        <v>152</v>
      </c>
      <c r="B145" s="96" t="s">
        <v>7</v>
      </c>
      <c r="C145" s="96" t="str">
        <f t="shared" si="18"/>
        <v>Ernährungsberatung Kardiologie</v>
      </c>
      <c r="D145" s="144" t="s">
        <v>51</v>
      </c>
      <c r="E145" s="96">
        <v>80</v>
      </c>
      <c r="F145" s="96">
        <v>66</v>
      </c>
      <c r="H145" s="96" t="e">
        <f>_xlfn.XLOOKUP(C145,Stationär!B$21:B$32,Stationär!D$21:D$32)</f>
        <v>#N/A</v>
      </c>
      <c r="I145" s="96" t="e">
        <f>_xlfn.XLOOKUP(C145,Stationär!B$21:B$32,Stationär!E$21:E$32)</f>
        <v>#N/A</v>
      </c>
      <c r="J145" s="125" t="str" cm="1">
        <f t="array" ref="J145">TRIM(IF(ISERROR(RIGHT(H145,LEN(H145)-LOOKUP(999,FIND(":",H145,ROW(H:H))))),0,RIGHT(H145,LEN(H145)-LOOKUP(999,FIND(":",H145,ROW(H:H))))))</f>
        <v>0</v>
      </c>
      <c r="K145" s="96" t="e" cm="1">
        <f t="array" ref="K145">TRIM(RIGHT(I145,LEN(I145)-LOOKUP(999,FIND(":",I145,ROW(I:I)))))</f>
        <v>#N/A</v>
      </c>
      <c r="L145" s="96" t="e">
        <f t="shared" si="16"/>
        <v>#N/A</v>
      </c>
      <c r="M145" s="96" t="e">
        <f t="shared" si="17"/>
        <v>#N/A</v>
      </c>
      <c r="N145" s="96" t="str">
        <f>IF(ISERROR(IF(L145=0,0,100/L145*Stationär!C$14/100)),"Eingabe Spalten D&amp;E",IF(L145=0,0,100/L145*Stationär!C$14/100))</f>
        <v>Eingabe Spalten D&amp;E</v>
      </c>
      <c r="O145" s="101" t="str">
        <f>IF(ISERROR(IF(M145=0,0,100/M145*Stationär!C$14/100)),"Eingabe Spalten D&amp;E",IF(M145=0,0,100/M145*Stationär!C$14/100))</f>
        <v>Eingabe Spalten D&amp;E</v>
      </c>
    </row>
    <row r="146" spans="1:15" x14ac:dyDescent="0.3">
      <c r="A146" s="100" t="s">
        <v>152</v>
      </c>
      <c r="B146" s="96" t="s">
        <v>206</v>
      </c>
      <c r="C146" s="96" t="str">
        <f t="shared" si="18"/>
        <v>Sozialberatung Kardiologie</v>
      </c>
      <c r="D146" s="144" t="s">
        <v>46</v>
      </c>
      <c r="E146" s="96">
        <v>120</v>
      </c>
      <c r="F146" s="96">
        <v>80</v>
      </c>
      <c r="H146" s="96" t="e">
        <f>_xlfn.XLOOKUP(C146,Stationär!B$21:B$32,Stationär!D$21:D$32)</f>
        <v>#N/A</v>
      </c>
      <c r="I146" s="96" t="e">
        <f>_xlfn.XLOOKUP(C146,Stationär!B$21:B$32,Stationär!E$21:E$32)</f>
        <v>#N/A</v>
      </c>
      <c r="J146" s="125" t="str" cm="1">
        <f t="array" ref="J146">TRIM(IF(ISERROR(RIGHT(H146,LEN(H146)-LOOKUP(999,FIND(":",H146,ROW(H:H))))),0,RIGHT(H146,LEN(H146)-LOOKUP(999,FIND(":",H146,ROW(H:H))))))</f>
        <v>0</v>
      </c>
      <c r="K146" s="96" t="e" cm="1">
        <f t="array" ref="K146">TRIM(RIGHT(I146,LEN(I146)-LOOKUP(999,FIND(":",I146,ROW(I:I)))))</f>
        <v>#N/A</v>
      </c>
      <c r="L146" s="96" t="e">
        <f t="shared" si="16"/>
        <v>#N/A</v>
      </c>
      <c r="M146" s="96" t="e">
        <f t="shared" si="17"/>
        <v>#N/A</v>
      </c>
      <c r="N146" s="96" t="str">
        <f>IF(ISERROR(IF(L146=0,0,100/L146*Stationär!C$14/100)),"Eingabe Spalten D&amp;E",IF(L146=0,0,100/L146*Stationär!C$14/100))</f>
        <v>Eingabe Spalten D&amp;E</v>
      </c>
      <c r="O146" s="101" t="str">
        <f>IF(ISERROR(IF(M146=0,0,100/M146*Stationär!C$14/100)),"Eingabe Spalten D&amp;E",IF(M146=0,0,100/M146*Stationär!C$14/100))</f>
        <v>Eingabe Spalten D&amp;E</v>
      </c>
    </row>
    <row r="147" spans="1:15" x14ac:dyDescent="0.3">
      <c r="A147" s="100" t="s">
        <v>152</v>
      </c>
      <c r="B147" s="96" t="s">
        <v>207</v>
      </c>
      <c r="C147" s="96" t="str">
        <f t="shared" si="18"/>
        <v>Logopädie* Kardiologie</v>
      </c>
      <c r="H147" s="96" t="e">
        <f>_xlfn.XLOOKUP(C147,Stationär!B$21:B$32,Stationär!D$21:D$32)</f>
        <v>#N/A</v>
      </c>
      <c r="I147" s="96" t="e">
        <f>_xlfn.XLOOKUP(C147,Stationär!B$21:B$32,Stationär!E$21:E$32)</f>
        <v>#N/A</v>
      </c>
      <c r="J147" s="125" t="str" cm="1">
        <f t="array" ref="J147">TRIM(IF(ISERROR(RIGHT(H147,LEN(H147)-LOOKUP(999,FIND(":",H147,ROW(H:H))))),0,RIGHT(H147,LEN(H147)-LOOKUP(999,FIND(":",H147,ROW(H:H))))))</f>
        <v>0</v>
      </c>
      <c r="K147" s="96" t="e" cm="1">
        <f t="array" ref="K147">TRIM(RIGHT(I147,LEN(I147)-LOOKUP(999,FIND(":",I147,ROW(I:I)))))</f>
        <v>#N/A</v>
      </c>
      <c r="L147" s="96" t="e">
        <f t="shared" si="16"/>
        <v>#N/A</v>
      </c>
      <c r="M147" s="96" t="e">
        <f t="shared" si="17"/>
        <v>#N/A</v>
      </c>
      <c r="N147" s="96" t="str">
        <f>IF(ISERROR(IF(L147=0,0,100/L147*Stationär!C$14/100)),"Eingabe Spalten D&amp;E",IF(L147=0,0,100/L147*Stationär!C$14/100))</f>
        <v>Eingabe Spalten D&amp;E</v>
      </c>
      <c r="O147" s="101" t="str">
        <f>IF(ISERROR(IF(M147=0,0,100/M147*Stationär!C$14/100)),"Eingabe Spalten D&amp;E",IF(M147=0,0,100/M147*Stationär!C$14/100))</f>
        <v>Eingabe Spalten D&amp;E</v>
      </c>
    </row>
    <row r="148" spans="1:15" x14ac:dyDescent="0.3">
      <c r="A148" s="102" t="s">
        <v>152</v>
      </c>
      <c r="B148" s="103" t="s">
        <v>209</v>
      </c>
      <c r="C148" s="103" t="str">
        <f t="shared" si="18"/>
        <v>Bereich Erziehung** Kardiologie</v>
      </c>
      <c r="D148" s="146"/>
      <c r="E148" s="103"/>
      <c r="F148" s="103"/>
      <c r="G148" s="103"/>
      <c r="H148" s="103" t="e">
        <f>_xlfn.XLOOKUP(C148,Stationär!B$21:B$32,Stationär!D$21:D$32)</f>
        <v>#N/A</v>
      </c>
      <c r="I148" s="103" t="e">
        <f>_xlfn.XLOOKUP(C148,Stationär!B$21:B$32,Stationär!E$21:E$32)</f>
        <v>#N/A</v>
      </c>
      <c r="J148" s="127" t="str" cm="1">
        <f t="array" ref="J148">TRIM(IF(ISERROR(RIGHT(H148,LEN(H148)-LOOKUP(999,FIND(":",H148,ROW(H:H))))),0,RIGHT(H148,LEN(H148)-LOOKUP(999,FIND(":",H148,ROW(H:H))))))</f>
        <v>0</v>
      </c>
      <c r="K148" s="103" t="e" cm="1">
        <f t="array" ref="K148">TRIM(RIGHT(I148,LEN(I148)-LOOKUP(999,FIND(":",I148,ROW(I:I)))))</f>
        <v>#N/A</v>
      </c>
      <c r="L148" s="103" t="e">
        <f t="shared" si="16"/>
        <v>#N/A</v>
      </c>
      <c r="M148" s="103" t="e">
        <f t="shared" si="17"/>
        <v>#N/A</v>
      </c>
      <c r="N148" s="103" t="str">
        <f>IF(ISERROR(IF(L148=0,0,100/L148*Stationär!C$14/100)),"Eingabe Spalten D&amp;E",IF(L148=0,0,100/L148*Stationär!C$14/100))</f>
        <v>Eingabe Spalten D&amp;E</v>
      </c>
      <c r="O148" s="104" t="str">
        <f>IF(ISERROR(IF(M148=0,0,100/M148*Stationär!C$14/100)),"Eingabe Spalten D&amp;E",IF(M148=0,0,100/M148*Stationär!C$14/100))</f>
        <v>Eingabe Spalten D&amp;E</v>
      </c>
    </row>
    <row r="149" spans="1:15" x14ac:dyDescent="0.3">
      <c r="A149" s="97" t="s">
        <v>152</v>
      </c>
      <c r="B149" s="98" t="s">
        <v>2</v>
      </c>
      <c r="C149" s="98" t="str">
        <f>B149&amp;" "&amp;B$114</f>
        <v>Ärztlicher Bereich Neurologie Phase D</v>
      </c>
      <c r="D149" s="145" t="s">
        <v>86</v>
      </c>
      <c r="E149" s="98">
        <v>16</v>
      </c>
      <c r="F149" s="98">
        <v>12</v>
      </c>
      <c r="G149" s="98"/>
      <c r="H149" s="98" t="e">
        <f>_xlfn.XLOOKUP(C149,Stationär!B$21:B$32,Stationär!D$21:D$32)</f>
        <v>#N/A</v>
      </c>
      <c r="I149" s="98" t="e">
        <f>_xlfn.XLOOKUP(C149,Stationär!B$21:B$32,Stationär!E$21:E$32)</f>
        <v>#N/A</v>
      </c>
      <c r="J149" s="124" t="str" cm="1">
        <f t="array" ref="J149">TRIM(IF(ISERROR(RIGHT(H149,LEN(H149)-LOOKUP(999,FIND(":",H149,ROW(H:H))))),0,RIGHT(H149,LEN(H149)-LOOKUP(999,FIND(":",H149,ROW(H:H))))))</f>
        <v>0</v>
      </c>
      <c r="K149" s="98" t="e" cm="1">
        <f t="array" ref="K149">TRIM(RIGHT(I149,LEN(I149)-LOOKUP(999,FIND(":",I149,ROW(I:I)))))</f>
        <v>#N/A</v>
      </c>
      <c r="L149" s="98" t="e">
        <f t="shared" si="16"/>
        <v>#N/A</v>
      </c>
      <c r="M149" s="98" t="e">
        <f t="shared" si="17"/>
        <v>#N/A</v>
      </c>
      <c r="N149" s="98" t="str">
        <f>IF(ISERROR(IF(L149=0,0,100/L149*Stationär!C$14/100)),"Eingabe Spalten D&amp;E",IF(L149=0,0,100/L149*Stationär!C$14/100))</f>
        <v>Eingabe Spalten D&amp;E</v>
      </c>
      <c r="O149" s="99" t="str">
        <f>IF(ISERROR(IF(M149=0,0,100/M149*Stationär!C$14/100)),"Eingabe Spalten D&amp;E",IF(M149=0,0,100/M149*Stationär!C$14/100))</f>
        <v>Eingabe Spalten D&amp;E</v>
      </c>
    </row>
    <row r="150" spans="1:15" x14ac:dyDescent="0.3">
      <c r="A150" s="100" t="s">
        <v>152</v>
      </c>
      <c r="B150" s="96" t="s">
        <v>3</v>
      </c>
      <c r="C150" s="96" t="str">
        <f t="shared" ref="C150:C160" si="19">B150&amp;" "&amp;B$114</f>
        <v>Psychologischer Bereich Neurologie Phase D</v>
      </c>
      <c r="D150" s="144" t="s">
        <v>87</v>
      </c>
      <c r="E150" s="96">
        <v>32</v>
      </c>
      <c r="F150" s="96">
        <v>25</v>
      </c>
      <c r="H150" s="96" t="e">
        <f>_xlfn.XLOOKUP(C150,Stationär!B$21:B$32,Stationär!D$21:D$32)</f>
        <v>#N/A</v>
      </c>
      <c r="I150" s="96" t="e">
        <f>_xlfn.XLOOKUP(C150,Stationär!B$21:B$32,Stationär!E$21:E$32)</f>
        <v>#N/A</v>
      </c>
      <c r="J150" s="125" t="str" cm="1">
        <f t="array" ref="J150">TRIM(IF(ISERROR(RIGHT(H150,LEN(H150)-LOOKUP(999,FIND(":",H150,ROW(H:H))))),0,RIGHT(H150,LEN(H150)-LOOKUP(999,FIND(":",H150,ROW(H:H))))))</f>
        <v>0</v>
      </c>
      <c r="K150" s="96" t="e" cm="1">
        <f t="array" ref="K150">TRIM(RIGHT(I150,LEN(I150)-LOOKUP(999,FIND(":",I150,ROW(I:I)))))</f>
        <v>#N/A</v>
      </c>
      <c r="L150" s="96" t="e">
        <f t="shared" si="16"/>
        <v>#N/A</v>
      </c>
      <c r="M150" s="96" t="e">
        <f t="shared" si="17"/>
        <v>#N/A</v>
      </c>
      <c r="N150" s="96" t="str">
        <f>IF(ISERROR(IF(L150=0,0,100/L150*Stationär!C$14/100)),"Eingabe Spalten D&amp;E",IF(L150=0,0,100/L150*Stationär!C$14/100))</f>
        <v>Eingabe Spalten D&amp;E</v>
      </c>
      <c r="O150" s="101" t="str">
        <f>IF(ISERROR(IF(M150=0,0,100/M150*Stationär!C$14/100)),"Eingabe Spalten D&amp;E",IF(M150=0,0,100/M150*Stationär!C$14/100))</f>
        <v>Eingabe Spalten D&amp;E</v>
      </c>
    </row>
    <row r="151" spans="1:15" x14ac:dyDescent="0.3">
      <c r="A151" s="100" t="s">
        <v>152</v>
      </c>
      <c r="B151" s="96" t="s">
        <v>4</v>
      </c>
      <c r="C151" s="96" t="str">
        <f t="shared" si="19"/>
        <v>Pflege Neurologie Phase D</v>
      </c>
      <c r="D151" s="144" t="s">
        <v>88</v>
      </c>
      <c r="E151" s="96">
        <v>6</v>
      </c>
      <c r="F151" s="96">
        <v>4</v>
      </c>
      <c r="H151" s="96" t="e">
        <f>_xlfn.XLOOKUP(C151,Stationär!B$21:B$32,Stationär!D$21:D$32)</f>
        <v>#N/A</v>
      </c>
      <c r="I151" s="96" t="e">
        <f>_xlfn.XLOOKUP(C151,Stationär!B$21:B$32,Stationär!E$21:E$32)</f>
        <v>#N/A</v>
      </c>
      <c r="J151" s="125" t="str" cm="1">
        <f t="array" ref="J151">TRIM(IF(ISERROR(RIGHT(H151,LEN(H151)-LOOKUP(999,FIND(":",H151,ROW(H:H))))),0,RIGHT(H151,LEN(H151)-LOOKUP(999,FIND(":",H151,ROW(H:H))))))</f>
        <v>0</v>
      </c>
      <c r="K151" s="96" t="e" cm="1">
        <f t="array" ref="K151">TRIM(RIGHT(I151,LEN(I151)-LOOKUP(999,FIND(":",I151,ROW(I:I)))))</f>
        <v>#N/A</v>
      </c>
      <c r="L151" s="96" t="e">
        <f t="shared" si="16"/>
        <v>#N/A</v>
      </c>
      <c r="M151" s="96" t="e">
        <f t="shared" si="17"/>
        <v>#N/A</v>
      </c>
      <c r="N151" s="96" t="str">
        <f>IF(ISERROR(IF(L151=0,0,100/L151*Stationär!C$14/100)),"Eingabe Spalten D&amp;E",IF(L151=0,0,100/L151*Stationär!C$14/100))</f>
        <v>Eingabe Spalten D&amp;E</v>
      </c>
      <c r="O151" s="101" t="str">
        <f>IF(ISERROR(IF(M151=0,0,100/M151*Stationär!C$14/100)),"Eingabe Spalten D&amp;E",IF(M151=0,0,100/M151*Stationär!C$14/100))</f>
        <v>Eingabe Spalten D&amp;E</v>
      </c>
    </row>
    <row r="152" spans="1:15" x14ac:dyDescent="0.3">
      <c r="A152" s="100" t="s">
        <v>152</v>
      </c>
      <c r="B152" s="96" t="s">
        <v>143</v>
      </c>
      <c r="C152" s="96" t="str">
        <f t="shared" si="19"/>
        <v>­ davon examinierte Pflegekräfte (2/3 Regelung) Neurologie Phase D</v>
      </c>
      <c r="D152" s="144" t="s">
        <v>145</v>
      </c>
      <c r="E152" s="96">
        <f>E151*3/2</f>
        <v>9</v>
      </c>
      <c r="F152" s="96">
        <f>F151*3/2</f>
        <v>6</v>
      </c>
      <c r="H152" s="96" t="e">
        <f>_xlfn.XLOOKUP(C152,Stationär!B$21:B$32,Stationär!D$21:D$32)</f>
        <v>#N/A</v>
      </c>
      <c r="I152" s="96" t="e">
        <f>_xlfn.XLOOKUP(C152,Stationär!B$21:B$32,Stationär!E$21:E$32)</f>
        <v>#N/A</v>
      </c>
      <c r="J152" s="125" t="str" cm="1">
        <f t="array" ref="J152">TRIM(IF(ISERROR(RIGHT(H152,LEN(H152)-LOOKUP(999,FIND(":",H152,ROW(H:H))))),0,RIGHT(H152,LEN(H152)-LOOKUP(999,FIND(":",H152,ROW(H:H))))))</f>
        <v>0</v>
      </c>
      <c r="K152" s="96" t="e" cm="1">
        <f t="array" ref="K152">TRIM(RIGHT(I152,LEN(I152)-LOOKUP(999,FIND(":",I152,ROW(I:I)))))</f>
        <v>#N/A</v>
      </c>
      <c r="L152" s="96" t="e">
        <f t="shared" si="16"/>
        <v>#N/A</v>
      </c>
      <c r="M152" s="96" t="e">
        <f t="shared" si="17"/>
        <v>#N/A</v>
      </c>
      <c r="N152" s="96" t="str">
        <f>IF(ISERROR(IF(L152=0,0,100/L152*Stationär!C$14/100)),"Eingabe Spalten D&amp;E",IF(L152=0,0,100/L152*Stationär!C$14/100))</f>
        <v>Eingabe Spalten D&amp;E</v>
      </c>
      <c r="O152" s="101" t="str">
        <f>IF(ISERROR(IF(M152=0,0,100/M152*Stationär!C$14/100)),"Eingabe Spalten D&amp;E",IF(M152=0,0,100/M152*Stationär!C$14/100))</f>
        <v>Eingabe Spalten D&amp;E</v>
      </c>
    </row>
    <row r="153" spans="1:15" x14ac:dyDescent="0.3">
      <c r="A153" s="100" t="s">
        <v>152</v>
      </c>
      <c r="B153" s="96" t="s">
        <v>10</v>
      </c>
      <c r="C153" s="96" t="str">
        <f t="shared" si="19"/>
        <v>Physiotherapie Neurologie Phase D</v>
      </c>
      <c r="D153" s="144" t="s">
        <v>83</v>
      </c>
      <c r="E153" s="96">
        <v>14</v>
      </c>
      <c r="F153" s="96">
        <v>10</v>
      </c>
      <c r="H153" s="96" t="e">
        <f>_xlfn.XLOOKUP(C153,Stationär!B$21:B$32,Stationär!D$21:D$32)</f>
        <v>#N/A</v>
      </c>
      <c r="I153" s="96" t="e">
        <f>_xlfn.XLOOKUP(C153,Stationär!B$21:B$32,Stationär!E$21:E$32)</f>
        <v>#N/A</v>
      </c>
      <c r="J153" s="125" t="str" cm="1">
        <f t="array" ref="J153">TRIM(IF(ISERROR(RIGHT(H153,LEN(H153)-LOOKUP(999,FIND(":",H153,ROW(H:H))))),0,RIGHT(H153,LEN(H153)-LOOKUP(999,FIND(":",H153,ROW(H:H))))))</f>
        <v>0</v>
      </c>
      <c r="K153" s="96" t="e" cm="1">
        <f t="array" ref="K153">TRIM(RIGHT(I153,LEN(I153)-LOOKUP(999,FIND(":",I153,ROW(I:I)))))</f>
        <v>#N/A</v>
      </c>
      <c r="L153" s="96" t="e">
        <f t="shared" si="16"/>
        <v>#N/A</v>
      </c>
      <c r="M153" s="96" t="e">
        <f t="shared" si="17"/>
        <v>#N/A</v>
      </c>
      <c r="N153" s="96" t="str">
        <f>IF(ISERROR(IF(L153=0,0,100/L153*Stationär!C$14/100)),"Eingabe Spalten D&amp;E",IF(L153=0,0,100/L153*Stationär!C$14/100))</f>
        <v>Eingabe Spalten D&amp;E</v>
      </c>
      <c r="O153" s="101" t="str">
        <f>IF(ISERROR(IF(M153=0,0,100/M153*Stationär!C$14/100)),"Eingabe Spalten D&amp;E",IF(M153=0,0,100/M153*Stationär!C$14/100))</f>
        <v>Eingabe Spalten D&amp;E</v>
      </c>
    </row>
    <row r="154" spans="1:15" x14ac:dyDescent="0.3">
      <c r="A154" s="100" t="s">
        <v>152</v>
      </c>
      <c r="B154" s="96" t="s">
        <v>11</v>
      </c>
      <c r="C154" s="96" t="str">
        <f t="shared" si="19"/>
        <v>Physikalische Therapie Neurologie Phase D</v>
      </c>
      <c r="D154" s="144" t="s">
        <v>89</v>
      </c>
      <c r="E154" s="96">
        <v>67</v>
      </c>
      <c r="F154" s="96">
        <v>40</v>
      </c>
      <c r="H154" s="96" t="e">
        <f>_xlfn.XLOOKUP(C154,Stationär!B$21:B$32,Stationär!D$21:D$32)</f>
        <v>#N/A</v>
      </c>
      <c r="I154" s="96" t="e">
        <f>_xlfn.XLOOKUP(C154,Stationär!B$21:B$32,Stationär!E$21:E$32)</f>
        <v>#N/A</v>
      </c>
      <c r="J154" s="125" t="str" cm="1">
        <f t="array" ref="J154">TRIM(IF(ISERROR(RIGHT(H154,LEN(H154)-LOOKUP(999,FIND(":",H154,ROW(H:H))))),0,RIGHT(H154,LEN(H154)-LOOKUP(999,FIND(":",H154,ROW(H:H))))))</f>
        <v>0</v>
      </c>
      <c r="K154" s="96" t="e" cm="1">
        <f t="array" ref="K154">TRIM(RIGHT(I154,LEN(I154)-LOOKUP(999,FIND(":",I154,ROW(I:I)))))</f>
        <v>#N/A</v>
      </c>
      <c r="L154" s="96" t="e">
        <f t="shared" si="16"/>
        <v>#N/A</v>
      </c>
      <c r="M154" s="96" t="e">
        <f t="shared" si="17"/>
        <v>#N/A</v>
      </c>
      <c r="N154" s="96" t="str">
        <f>IF(ISERROR(IF(L154=0,0,100/L154*Stationär!C$14/100)),"Eingabe Spalten D&amp;E",IF(L154=0,0,100/L154*Stationär!C$14/100))</f>
        <v>Eingabe Spalten D&amp;E</v>
      </c>
      <c r="O154" s="101" t="str">
        <f>IF(ISERROR(IF(M154=0,0,100/M154*Stationär!C$14/100)),"Eingabe Spalten D&amp;E",IF(M154=0,0,100/M154*Stationär!C$14/100))</f>
        <v>Eingabe Spalten D&amp;E</v>
      </c>
    </row>
    <row r="155" spans="1:15" x14ac:dyDescent="0.3">
      <c r="A155" s="100" t="s">
        <v>152</v>
      </c>
      <c r="B155" s="96" t="s">
        <v>5</v>
      </c>
      <c r="C155" s="96" t="str">
        <f t="shared" si="19"/>
        <v>Sporttherapie Neurologie Phase D</v>
      </c>
      <c r="D155" s="144" t="s">
        <v>43</v>
      </c>
      <c r="E155" s="96">
        <v>60</v>
      </c>
      <c r="F155" s="96">
        <v>40</v>
      </c>
      <c r="H155" s="96" t="e">
        <f>_xlfn.XLOOKUP(C155,Stationär!B$21:B$32,Stationär!D$21:D$32)</f>
        <v>#N/A</v>
      </c>
      <c r="I155" s="96" t="e">
        <f>_xlfn.XLOOKUP(C155,Stationär!B$21:B$32,Stationär!E$21:E$32)</f>
        <v>#N/A</v>
      </c>
      <c r="J155" s="125" t="str" cm="1">
        <f t="array" ref="J155">TRIM(IF(ISERROR(RIGHT(H155,LEN(H155)-LOOKUP(999,FIND(":",H155,ROW(H:H))))),0,RIGHT(H155,LEN(H155)-LOOKUP(999,FIND(":",H155,ROW(H:H))))))</f>
        <v>0</v>
      </c>
      <c r="K155" s="96" t="e" cm="1">
        <f t="array" ref="K155">TRIM(RIGHT(I155,LEN(I155)-LOOKUP(999,FIND(":",I155,ROW(I:I)))))</f>
        <v>#N/A</v>
      </c>
      <c r="L155" s="96" t="e">
        <f t="shared" si="16"/>
        <v>#N/A</v>
      </c>
      <c r="M155" s="96" t="e">
        <f t="shared" si="17"/>
        <v>#N/A</v>
      </c>
      <c r="N155" s="96" t="str">
        <f>IF(ISERROR(IF(L155=0,0,100/L155*Stationär!C$14/100)),"Eingabe Spalten D&amp;E",IF(L155=0,0,100/L155*Stationär!C$14/100))</f>
        <v>Eingabe Spalten D&amp;E</v>
      </c>
      <c r="O155" s="101" t="str">
        <f>IF(ISERROR(IF(M155=0,0,100/M155*Stationär!C$14/100)),"Eingabe Spalten D&amp;E",IF(M155=0,0,100/M155*Stationär!C$14/100))</f>
        <v>Eingabe Spalten D&amp;E</v>
      </c>
    </row>
    <row r="156" spans="1:15" x14ac:dyDescent="0.3">
      <c r="A156" s="100" t="s">
        <v>152</v>
      </c>
      <c r="B156" s="96" t="s">
        <v>6</v>
      </c>
      <c r="C156" s="96" t="str">
        <f t="shared" si="19"/>
        <v>Ergotherapie Neurologie Phase D</v>
      </c>
      <c r="D156" s="144" t="s">
        <v>90</v>
      </c>
      <c r="E156" s="96">
        <v>30</v>
      </c>
      <c r="F156" s="96">
        <v>15</v>
      </c>
      <c r="H156" s="96" t="e">
        <f>_xlfn.XLOOKUP(C156,Stationär!B$21:B$32,Stationär!D$21:D$32)</f>
        <v>#N/A</v>
      </c>
      <c r="I156" s="96" t="e">
        <f>_xlfn.XLOOKUP(C156,Stationär!B$21:B$32,Stationär!E$21:E$32)</f>
        <v>#N/A</v>
      </c>
      <c r="J156" s="125" t="str" cm="1">
        <f t="array" ref="J156">TRIM(IF(ISERROR(RIGHT(H156,LEN(H156)-LOOKUP(999,FIND(":",H156,ROW(H:H))))),0,RIGHT(H156,LEN(H156)-LOOKUP(999,FIND(":",H156,ROW(H:H))))))</f>
        <v>0</v>
      </c>
      <c r="K156" s="96" t="e" cm="1">
        <f t="array" ref="K156">TRIM(RIGHT(I156,LEN(I156)-LOOKUP(999,FIND(":",I156,ROW(I:I)))))</f>
        <v>#N/A</v>
      </c>
      <c r="L156" s="96" t="e">
        <f t="shared" si="16"/>
        <v>#N/A</v>
      </c>
      <c r="M156" s="96" t="e">
        <f t="shared" si="17"/>
        <v>#N/A</v>
      </c>
      <c r="N156" s="96" t="str">
        <f>IF(ISERROR(IF(L156=0,0,100/L156*Stationär!C$14/100)),"Eingabe Spalten D&amp;E",IF(L156=0,0,100/L156*Stationär!C$14/100))</f>
        <v>Eingabe Spalten D&amp;E</v>
      </c>
      <c r="O156" s="101" t="str">
        <f>IF(ISERROR(IF(M156=0,0,100/M156*Stationär!C$14/100)),"Eingabe Spalten D&amp;E",IF(M156=0,0,100/M156*Stationär!C$14/100))</f>
        <v>Eingabe Spalten D&amp;E</v>
      </c>
    </row>
    <row r="157" spans="1:15" x14ac:dyDescent="0.3">
      <c r="A157" s="100" t="s">
        <v>152</v>
      </c>
      <c r="B157" s="96" t="s">
        <v>7</v>
      </c>
      <c r="C157" s="96" t="str">
        <f t="shared" si="19"/>
        <v>Ernährungsberatung Neurologie Phase D</v>
      </c>
      <c r="D157" s="144" t="s">
        <v>91</v>
      </c>
      <c r="E157" s="96">
        <v>110</v>
      </c>
      <c r="F157" s="96">
        <v>90</v>
      </c>
      <c r="H157" s="96" t="e">
        <f>_xlfn.XLOOKUP(C157,Stationär!B$21:B$32,Stationär!D$21:D$32)</f>
        <v>#N/A</v>
      </c>
      <c r="I157" s="96" t="e">
        <f>_xlfn.XLOOKUP(C157,Stationär!B$21:B$32,Stationär!E$21:E$32)</f>
        <v>#N/A</v>
      </c>
      <c r="J157" s="125" t="str" cm="1">
        <f t="array" ref="J157">TRIM(IF(ISERROR(RIGHT(H157,LEN(H157)-LOOKUP(999,FIND(":",H157,ROW(H:H))))),0,RIGHT(H157,LEN(H157)-LOOKUP(999,FIND(":",H157,ROW(H:H))))))</f>
        <v>0</v>
      </c>
      <c r="K157" s="96" t="e" cm="1">
        <f t="array" ref="K157">TRIM(RIGHT(I157,LEN(I157)-LOOKUP(999,FIND(":",I157,ROW(I:I)))))</f>
        <v>#N/A</v>
      </c>
      <c r="L157" s="96" t="e">
        <f t="shared" si="16"/>
        <v>#N/A</v>
      </c>
      <c r="M157" s="96" t="e">
        <f t="shared" si="17"/>
        <v>#N/A</v>
      </c>
      <c r="N157" s="96" t="str">
        <f>IF(ISERROR(IF(L157=0,0,100/L157*Stationär!C$14/100)),"Eingabe Spalten D&amp;E",IF(L157=0,0,100/L157*Stationär!C$14/100))</f>
        <v>Eingabe Spalten D&amp;E</v>
      </c>
      <c r="O157" s="101" t="str">
        <f>IF(ISERROR(IF(M157=0,0,100/M157*Stationär!C$14/100)),"Eingabe Spalten D&amp;E",IF(M157=0,0,100/M157*Stationär!C$14/100))</f>
        <v>Eingabe Spalten D&amp;E</v>
      </c>
    </row>
    <row r="158" spans="1:15" x14ac:dyDescent="0.3">
      <c r="A158" s="100" t="s">
        <v>152</v>
      </c>
      <c r="B158" s="96" t="s">
        <v>206</v>
      </c>
      <c r="C158" s="96" t="str">
        <f t="shared" si="19"/>
        <v>Sozialberatung Neurologie Phase D</v>
      </c>
      <c r="D158" s="144" t="s">
        <v>46</v>
      </c>
      <c r="E158" s="96">
        <v>120</v>
      </c>
      <c r="F158" s="96">
        <v>80</v>
      </c>
      <c r="H158" s="96" t="e">
        <f>_xlfn.XLOOKUP(C158,Stationär!B$21:B$32,Stationär!D$21:D$32)</f>
        <v>#N/A</v>
      </c>
      <c r="I158" s="96" t="e">
        <f>_xlfn.XLOOKUP(C158,Stationär!B$21:B$32,Stationär!E$21:E$32)</f>
        <v>#N/A</v>
      </c>
      <c r="J158" s="125" t="str" cm="1">
        <f t="array" ref="J158">TRIM(IF(ISERROR(RIGHT(H158,LEN(H158)-LOOKUP(999,FIND(":",H158,ROW(H:H))))),0,RIGHT(H158,LEN(H158)-LOOKUP(999,FIND(":",H158,ROW(H:H))))))</f>
        <v>0</v>
      </c>
      <c r="K158" s="96" t="e" cm="1">
        <f t="array" ref="K158">TRIM(RIGHT(I158,LEN(I158)-LOOKUP(999,FIND(":",I158,ROW(I:I)))))</f>
        <v>#N/A</v>
      </c>
      <c r="L158" s="96" t="e">
        <f t="shared" si="16"/>
        <v>#N/A</v>
      </c>
      <c r="M158" s="96" t="e">
        <f t="shared" si="17"/>
        <v>#N/A</v>
      </c>
      <c r="N158" s="96" t="str">
        <f>IF(ISERROR(IF(L158=0,0,100/L158*Stationär!C$14/100)),"Eingabe Spalten D&amp;E",IF(L158=0,0,100/L158*Stationär!C$14/100))</f>
        <v>Eingabe Spalten D&amp;E</v>
      </c>
      <c r="O158" s="101" t="str">
        <f>IF(ISERROR(IF(M158=0,0,100/M158*Stationär!C$14/100)),"Eingabe Spalten D&amp;E",IF(M158=0,0,100/M158*Stationär!C$14/100))</f>
        <v>Eingabe Spalten D&amp;E</v>
      </c>
    </row>
    <row r="159" spans="1:15" x14ac:dyDescent="0.3">
      <c r="A159" s="100" t="s">
        <v>152</v>
      </c>
      <c r="B159" s="96" t="s">
        <v>207</v>
      </c>
      <c r="C159" s="96" t="str">
        <f t="shared" si="19"/>
        <v>Logopädie* Neurologie Phase D</v>
      </c>
      <c r="D159" s="144" t="s">
        <v>92</v>
      </c>
      <c r="E159" s="96">
        <v>33</v>
      </c>
      <c r="F159" s="96">
        <v>22</v>
      </c>
      <c r="H159" s="96" t="e">
        <f>_xlfn.XLOOKUP(C159,Stationär!B$21:B$32,Stationär!D$21:D$32)</f>
        <v>#N/A</v>
      </c>
      <c r="I159" s="96" t="e">
        <f>_xlfn.XLOOKUP(C159,Stationär!B$21:B$32,Stationär!E$21:E$32)</f>
        <v>#N/A</v>
      </c>
      <c r="J159" s="125" t="str" cm="1">
        <f t="array" ref="J159">TRIM(IF(ISERROR(RIGHT(H159,LEN(H159)-LOOKUP(999,FIND(":",H159,ROW(H:H))))),0,RIGHT(H159,LEN(H159)-LOOKUP(999,FIND(":",H159,ROW(H:H))))))</f>
        <v>0</v>
      </c>
      <c r="K159" s="96" t="e" cm="1">
        <f t="array" ref="K159">TRIM(RIGHT(I159,LEN(I159)-LOOKUP(999,FIND(":",I159,ROW(I:I)))))</f>
        <v>#N/A</v>
      </c>
      <c r="L159" s="96" t="e">
        <f t="shared" si="16"/>
        <v>#N/A</v>
      </c>
      <c r="M159" s="96" t="e">
        <f t="shared" si="17"/>
        <v>#N/A</v>
      </c>
      <c r="N159" s="96" t="str">
        <f>IF(ISERROR(IF(L159=0,0,100/L159*Stationär!C$14/100)),"Eingabe Spalten D&amp;E",IF(L159=0,0,100/L159*Stationär!C$14/100))</f>
        <v>Eingabe Spalten D&amp;E</v>
      </c>
      <c r="O159" s="101" t="str">
        <f>IF(ISERROR(IF(M159=0,0,100/M159*Stationär!C$14/100)),"Eingabe Spalten D&amp;E",IF(M159=0,0,100/M159*Stationär!C$14/100))</f>
        <v>Eingabe Spalten D&amp;E</v>
      </c>
    </row>
    <row r="160" spans="1:15" x14ac:dyDescent="0.3">
      <c r="A160" s="102" t="s">
        <v>152</v>
      </c>
      <c r="B160" s="103" t="s">
        <v>209</v>
      </c>
      <c r="C160" s="103" t="str">
        <f t="shared" si="19"/>
        <v>Bereich Erziehung** Neurologie Phase D</v>
      </c>
      <c r="D160" s="146"/>
      <c r="E160" s="103"/>
      <c r="F160" s="103"/>
      <c r="G160" s="103"/>
      <c r="H160" s="103" t="e">
        <f>_xlfn.XLOOKUP(C160,Stationär!B$21:B$32,Stationär!D$21:D$32)</f>
        <v>#N/A</v>
      </c>
      <c r="I160" s="103" t="e">
        <f>_xlfn.XLOOKUP(C160,Stationär!B$21:B$32,Stationär!E$21:E$32)</f>
        <v>#N/A</v>
      </c>
      <c r="J160" s="127" t="str" cm="1">
        <f t="array" ref="J160">TRIM(IF(ISERROR(RIGHT(H160,LEN(H160)-LOOKUP(999,FIND(":",H160,ROW(H:H))))),0,RIGHT(H160,LEN(H160)-LOOKUP(999,FIND(":",H160,ROW(H:H))))))</f>
        <v>0</v>
      </c>
      <c r="K160" s="103" t="e" cm="1">
        <f t="array" ref="K160">TRIM(RIGHT(I160,LEN(I160)-LOOKUP(999,FIND(":",I160,ROW(I:I)))))</f>
        <v>#N/A</v>
      </c>
      <c r="L160" s="103" t="e">
        <f t="shared" si="16"/>
        <v>#N/A</v>
      </c>
      <c r="M160" s="103" t="e">
        <f t="shared" si="17"/>
        <v>#N/A</v>
      </c>
      <c r="N160" s="103" t="str">
        <f>IF(ISERROR(IF(L160=0,0,100/L160*Stationär!C$14/100)),"Eingabe Spalten D&amp;E",IF(L160=0,0,100/L160*Stationär!C$14/100))</f>
        <v>Eingabe Spalten D&amp;E</v>
      </c>
      <c r="O160" s="104" t="str">
        <f>IF(ISERROR(IF(M160=0,0,100/M160*Stationär!C$14/100)),"Eingabe Spalten D&amp;E",IF(M160=0,0,100/M160*Stationär!C$14/100))</f>
        <v>Eingabe Spalten D&amp;E</v>
      </c>
    </row>
    <row r="161" spans="1:15" x14ac:dyDescent="0.3">
      <c r="A161" s="97" t="s">
        <v>152</v>
      </c>
      <c r="B161" s="98" t="s">
        <v>2</v>
      </c>
      <c r="C161" s="98" t="str">
        <f>B161&amp;" "&amp;B$115</f>
        <v>Ärztlicher Bereich Pneumologie</v>
      </c>
      <c r="D161" s="145" t="s">
        <v>82</v>
      </c>
      <c r="E161" s="98">
        <v>20</v>
      </c>
      <c r="F161" s="98">
        <v>14</v>
      </c>
      <c r="G161" s="98"/>
      <c r="H161" s="98" t="e">
        <f>_xlfn.XLOOKUP(C161,Stationär!B$21:B$32,Stationär!D$21:D$32)</f>
        <v>#N/A</v>
      </c>
      <c r="I161" s="98" t="e">
        <f>_xlfn.XLOOKUP(C161,Stationär!B$21:B$32,Stationär!E$21:E$32)</f>
        <v>#N/A</v>
      </c>
      <c r="J161" s="124" t="str" cm="1">
        <f t="array" ref="J161">TRIM(IF(ISERROR(RIGHT(H161,LEN(H161)-LOOKUP(999,FIND(":",H161,ROW(H:H))))),0,RIGHT(H161,LEN(H161)-LOOKUP(999,FIND(":",H161,ROW(H:H))))))</f>
        <v>0</v>
      </c>
      <c r="K161" s="98" t="e" cm="1">
        <f t="array" ref="K161">TRIM(RIGHT(I161,LEN(I161)-LOOKUP(999,FIND(":",I161,ROW(I:I)))))</f>
        <v>#N/A</v>
      </c>
      <c r="L161" s="98" t="e">
        <f t="shared" si="16"/>
        <v>#N/A</v>
      </c>
      <c r="M161" s="98" t="e">
        <f t="shared" si="17"/>
        <v>#N/A</v>
      </c>
      <c r="N161" s="98" t="str">
        <f>IF(ISERROR(IF(L161=0,0,100/L161*Stationär!C$14/100)),"Eingabe Spalten D&amp;E",IF(L161=0,0,100/L161*Stationär!C$14/100))</f>
        <v>Eingabe Spalten D&amp;E</v>
      </c>
      <c r="O161" s="99" t="str">
        <f>IF(ISERROR(IF(M161=0,0,100/M161*Stationär!C$14/100)),"Eingabe Spalten D&amp;E",IF(M161=0,0,100/M161*Stationär!C$14/100))</f>
        <v>Eingabe Spalten D&amp;E</v>
      </c>
    </row>
    <row r="162" spans="1:15" x14ac:dyDescent="0.3">
      <c r="A162" s="100" t="s">
        <v>152</v>
      </c>
      <c r="B162" s="96" t="s">
        <v>3</v>
      </c>
      <c r="C162" s="96" t="str">
        <f t="shared" ref="C162:C172" si="20">B162&amp;" "&amp;B$115</f>
        <v>Psychologischer Bereich Pneumologie</v>
      </c>
      <c r="D162" s="144" t="s">
        <v>47</v>
      </c>
      <c r="E162" s="96">
        <v>85</v>
      </c>
      <c r="F162" s="96">
        <v>50</v>
      </c>
      <c r="H162" s="96" t="e">
        <f>_xlfn.XLOOKUP(C162,Stationär!B$21:B$32,Stationär!D$21:D$32)</f>
        <v>#N/A</v>
      </c>
      <c r="I162" s="96" t="e">
        <f>_xlfn.XLOOKUP(C162,Stationär!B$21:B$32,Stationär!E$21:E$32)</f>
        <v>#N/A</v>
      </c>
      <c r="J162" s="125" t="str" cm="1">
        <f t="array" ref="J162">TRIM(IF(ISERROR(RIGHT(H162,LEN(H162)-LOOKUP(999,FIND(":",H162,ROW(H:H))))),0,RIGHT(H162,LEN(H162)-LOOKUP(999,FIND(":",H162,ROW(H:H))))))</f>
        <v>0</v>
      </c>
      <c r="K162" s="96" t="e" cm="1">
        <f t="array" ref="K162">TRIM(RIGHT(I162,LEN(I162)-LOOKUP(999,FIND(":",I162,ROW(I:I)))))</f>
        <v>#N/A</v>
      </c>
      <c r="L162" s="96" t="e">
        <f t="shared" si="16"/>
        <v>#N/A</v>
      </c>
      <c r="M162" s="96" t="e">
        <f t="shared" si="17"/>
        <v>#N/A</v>
      </c>
      <c r="N162" s="96" t="str">
        <f>IF(ISERROR(IF(L162=0,0,100/L162*Stationär!C$14/100)),"Eingabe Spalten D&amp;E",IF(L162=0,0,100/L162*Stationär!C$14/100))</f>
        <v>Eingabe Spalten D&amp;E</v>
      </c>
      <c r="O162" s="101" t="str">
        <f>IF(ISERROR(IF(M162=0,0,100/M162*Stationär!C$14/100)),"Eingabe Spalten D&amp;E",IF(M162=0,0,100/M162*Stationär!C$14/100))</f>
        <v>Eingabe Spalten D&amp;E</v>
      </c>
    </row>
    <row r="163" spans="1:15" x14ac:dyDescent="0.3">
      <c r="A163" s="100" t="s">
        <v>152</v>
      </c>
      <c r="B163" s="96" t="s">
        <v>4</v>
      </c>
      <c r="C163" s="96" t="str">
        <f t="shared" si="20"/>
        <v>Pflege Pneumologie</v>
      </c>
      <c r="D163" s="144" t="s">
        <v>83</v>
      </c>
      <c r="E163" s="96">
        <v>14</v>
      </c>
      <c r="F163" s="96">
        <v>10</v>
      </c>
      <c r="H163" s="96" t="e">
        <f>_xlfn.XLOOKUP(C163,Stationär!B$21:B$32,Stationär!D$21:D$32)</f>
        <v>#N/A</v>
      </c>
      <c r="I163" s="96" t="e">
        <f>_xlfn.XLOOKUP(C163,Stationär!B$21:B$32,Stationär!E$21:E$32)</f>
        <v>#N/A</v>
      </c>
      <c r="J163" s="125" t="str" cm="1">
        <f t="array" ref="J163">TRIM(IF(ISERROR(RIGHT(H163,LEN(H163)-LOOKUP(999,FIND(":",H163,ROW(H:H))))),0,RIGHT(H163,LEN(H163)-LOOKUP(999,FIND(":",H163,ROW(H:H))))))</f>
        <v>0</v>
      </c>
      <c r="K163" s="96" t="e" cm="1">
        <f t="array" ref="K163">TRIM(RIGHT(I163,LEN(I163)-LOOKUP(999,FIND(":",I163,ROW(I:I)))))</f>
        <v>#N/A</v>
      </c>
      <c r="L163" s="96" t="e">
        <f t="shared" si="16"/>
        <v>#N/A</v>
      </c>
      <c r="M163" s="96" t="e">
        <f t="shared" si="17"/>
        <v>#N/A</v>
      </c>
      <c r="N163" s="96" t="str">
        <f>IF(ISERROR(IF(L163=0,0,100/L163*Stationär!C$14/100)),"Eingabe Spalten D&amp;E",IF(L163=0,0,100/L163*Stationär!C$14/100))</f>
        <v>Eingabe Spalten D&amp;E</v>
      </c>
      <c r="O163" s="101" t="str">
        <f>IF(ISERROR(IF(M163=0,0,100/M163*Stationär!C$14/100)),"Eingabe Spalten D&amp;E",IF(M163=0,0,100/M163*Stationär!C$14/100))</f>
        <v>Eingabe Spalten D&amp;E</v>
      </c>
    </row>
    <row r="164" spans="1:15" x14ac:dyDescent="0.3">
      <c r="A164" s="100" t="s">
        <v>152</v>
      </c>
      <c r="B164" s="96" t="s">
        <v>143</v>
      </c>
      <c r="C164" s="96" t="str">
        <f t="shared" si="20"/>
        <v>­ davon examinierte Pflegekräfte (2/3 Regelung) Pneumologie</v>
      </c>
      <c r="D164" s="144" t="s">
        <v>144</v>
      </c>
      <c r="E164" s="96">
        <f>E163*3/2</f>
        <v>21</v>
      </c>
      <c r="F164" s="96">
        <f>F163*3/2</f>
        <v>15</v>
      </c>
      <c r="H164" s="96" t="e">
        <f>_xlfn.XLOOKUP(C164,Stationär!B$21:B$32,Stationär!D$21:D$32)</f>
        <v>#N/A</v>
      </c>
      <c r="I164" s="96" t="e">
        <f>_xlfn.XLOOKUP(C164,Stationär!B$21:B$32,Stationär!E$21:E$32)</f>
        <v>#N/A</v>
      </c>
      <c r="J164" s="125" t="str" cm="1">
        <f t="array" ref="J164">TRIM(IF(ISERROR(RIGHT(H164,LEN(H164)-LOOKUP(999,FIND(":",H164,ROW(H:H))))),0,RIGHT(H164,LEN(H164)-LOOKUP(999,FIND(":",H164,ROW(H:H))))))</f>
        <v>0</v>
      </c>
      <c r="K164" s="96" t="e" cm="1">
        <f t="array" ref="K164">TRIM(RIGHT(I164,LEN(I164)-LOOKUP(999,FIND(":",I164,ROW(I:I)))))</f>
        <v>#N/A</v>
      </c>
      <c r="L164" s="96" t="e">
        <f t="shared" si="16"/>
        <v>#N/A</v>
      </c>
      <c r="M164" s="96" t="e">
        <f t="shared" si="17"/>
        <v>#N/A</v>
      </c>
      <c r="N164" s="96" t="str">
        <f>IF(ISERROR(IF(L164=0,0,100/L164*Stationär!C$14/100)),"Eingabe Spalten D&amp;E",IF(L164=0,0,100/L164*Stationär!C$14/100))</f>
        <v>Eingabe Spalten D&amp;E</v>
      </c>
      <c r="O164" s="101" t="str">
        <f>IF(ISERROR(IF(M164=0,0,100/M164*Stationär!C$14/100)),"Eingabe Spalten D&amp;E",IF(M164=0,0,100/M164*Stationär!C$14/100))</f>
        <v>Eingabe Spalten D&amp;E</v>
      </c>
    </row>
    <row r="165" spans="1:15" x14ac:dyDescent="0.3">
      <c r="A165" s="100" t="s">
        <v>152</v>
      </c>
      <c r="B165" s="96" t="s">
        <v>10</v>
      </c>
      <c r="C165" s="96" t="str">
        <f t="shared" si="20"/>
        <v>Physiotherapie Pneumologie</v>
      </c>
      <c r="D165" s="144" t="s">
        <v>33</v>
      </c>
      <c r="E165" s="96">
        <v>30</v>
      </c>
      <c r="F165" s="96">
        <v>20</v>
      </c>
      <c r="H165" s="96" t="e">
        <f>_xlfn.XLOOKUP(C165,Stationär!B$21:B$32,Stationär!D$21:D$32)</f>
        <v>#N/A</v>
      </c>
      <c r="I165" s="96" t="e">
        <f>_xlfn.XLOOKUP(C165,Stationär!B$21:B$32,Stationär!E$21:E$32)</f>
        <v>#N/A</v>
      </c>
      <c r="J165" s="125" t="str" cm="1">
        <f t="array" ref="J165">TRIM(IF(ISERROR(RIGHT(H165,LEN(H165)-LOOKUP(999,FIND(":",H165,ROW(H:H))))),0,RIGHT(H165,LEN(H165)-LOOKUP(999,FIND(":",H165,ROW(H:H))))))</f>
        <v>0</v>
      </c>
      <c r="K165" s="96" t="e" cm="1">
        <f t="array" ref="K165">TRIM(RIGHT(I165,LEN(I165)-LOOKUP(999,FIND(":",I165,ROW(I:I)))))</f>
        <v>#N/A</v>
      </c>
      <c r="L165" s="96" t="e">
        <f t="shared" si="16"/>
        <v>#N/A</v>
      </c>
      <c r="M165" s="96" t="e">
        <f t="shared" si="17"/>
        <v>#N/A</v>
      </c>
      <c r="N165" s="96" t="str">
        <f>IF(ISERROR(IF(L165=0,0,100/L165*Stationär!C$14/100)),"Eingabe Spalten D&amp;E",IF(L165=0,0,100/L165*Stationär!C$14/100))</f>
        <v>Eingabe Spalten D&amp;E</v>
      </c>
      <c r="O165" s="101" t="str">
        <f>IF(ISERROR(IF(M165=0,0,100/M165*Stationär!C$14/100)),"Eingabe Spalten D&amp;E",IF(M165=0,0,100/M165*Stationär!C$14/100))</f>
        <v>Eingabe Spalten D&amp;E</v>
      </c>
    </row>
    <row r="166" spans="1:15" x14ac:dyDescent="0.3">
      <c r="A166" s="100" t="s">
        <v>152</v>
      </c>
      <c r="B166" s="96" t="s">
        <v>11</v>
      </c>
      <c r="C166" s="96" t="str">
        <f t="shared" si="20"/>
        <v>Physikalische Therapie Pneumologie</v>
      </c>
      <c r="D166" s="144" t="s">
        <v>63</v>
      </c>
      <c r="E166" s="96">
        <v>100</v>
      </c>
      <c r="F166" s="96">
        <v>80</v>
      </c>
      <c r="H166" s="96" t="e">
        <f>_xlfn.XLOOKUP(C166,Stationär!B$21:B$32,Stationär!D$21:D$32)</f>
        <v>#N/A</v>
      </c>
      <c r="I166" s="96" t="e">
        <f>_xlfn.XLOOKUP(C166,Stationär!B$21:B$32,Stationär!E$21:E$32)</f>
        <v>#N/A</v>
      </c>
      <c r="J166" s="125" t="str" cm="1">
        <f t="array" ref="J166">TRIM(IF(ISERROR(RIGHT(H166,LEN(H166)-LOOKUP(999,FIND(":",H166,ROW(H:H))))),0,RIGHT(H166,LEN(H166)-LOOKUP(999,FIND(":",H166,ROW(H:H))))))</f>
        <v>0</v>
      </c>
      <c r="K166" s="96" t="e" cm="1">
        <f t="array" ref="K166">TRIM(RIGHT(I166,LEN(I166)-LOOKUP(999,FIND(":",I166,ROW(I:I)))))</f>
        <v>#N/A</v>
      </c>
      <c r="L166" s="96" t="e">
        <f t="shared" si="16"/>
        <v>#N/A</v>
      </c>
      <c r="M166" s="96" t="e">
        <f t="shared" si="17"/>
        <v>#N/A</v>
      </c>
      <c r="N166" s="96" t="str">
        <f>IF(ISERROR(IF(L166=0,0,100/L166*Stationär!C$14/100)),"Eingabe Spalten D&amp;E",IF(L166=0,0,100/L166*Stationär!C$14/100))</f>
        <v>Eingabe Spalten D&amp;E</v>
      </c>
      <c r="O166" s="101" t="str">
        <f>IF(ISERROR(IF(M166=0,0,100/M166*Stationär!C$14/100)),"Eingabe Spalten D&amp;E",IF(M166=0,0,100/M166*Stationär!C$14/100))</f>
        <v>Eingabe Spalten D&amp;E</v>
      </c>
    </row>
    <row r="167" spans="1:15" x14ac:dyDescent="0.3">
      <c r="A167" s="100" t="s">
        <v>152</v>
      </c>
      <c r="B167" s="96" t="s">
        <v>5</v>
      </c>
      <c r="C167" s="96" t="str">
        <f t="shared" si="20"/>
        <v>Sporttherapie Pneumologie</v>
      </c>
      <c r="D167" s="144" t="s">
        <v>49</v>
      </c>
      <c r="E167" s="96">
        <v>50</v>
      </c>
      <c r="F167" s="96">
        <v>33</v>
      </c>
      <c r="H167" s="96" t="e">
        <f>_xlfn.XLOOKUP(C167,Stationär!B$21:B$32,Stationär!D$21:D$32)</f>
        <v>#N/A</v>
      </c>
      <c r="I167" s="96" t="e">
        <f>_xlfn.XLOOKUP(C167,Stationär!B$21:B$32,Stationär!E$21:E$32)</f>
        <v>#N/A</v>
      </c>
      <c r="J167" s="125" t="str" cm="1">
        <f t="array" ref="J167">TRIM(IF(ISERROR(RIGHT(H167,LEN(H167)-LOOKUP(999,FIND(":",H167,ROW(H:H))))),0,RIGHT(H167,LEN(H167)-LOOKUP(999,FIND(":",H167,ROW(H:H))))))</f>
        <v>0</v>
      </c>
      <c r="K167" s="96" t="e" cm="1">
        <f t="array" ref="K167">TRIM(RIGHT(I167,LEN(I167)-LOOKUP(999,FIND(":",I167,ROW(I:I)))))</f>
        <v>#N/A</v>
      </c>
      <c r="L167" s="96" t="e">
        <f t="shared" si="16"/>
        <v>#N/A</v>
      </c>
      <c r="M167" s="96" t="e">
        <f t="shared" si="17"/>
        <v>#N/A</v>
      </c>
      <c r="N167" s="96" t="str">
        <f>IF(ISERROR(IF(L167=0,0,100/L167*Stationär!C$14/100)),"Eingabe Spalten D&amp;E",IF(L167=0,0,100/L167*Stationär!C$14/100))</f>
        <v>Eingabe Spalten D&amp;E</v>
      </c>
      <c r="O167" s="101" t="str">
        <f>IF(ISERROR(IF(M167=0,0,100/M167*Stationär!C$14/100)),"Eingabe Spalten D&amp;E",IF(M167=0,0,100/M167*Stationär!C$14/100))</f>
        <v>Eingabe Spalten D&amp;E</v>
      </c>
    </row>
    <row r="168" spans="1:15" x14ac:dyDescent="0.3">
      <c r="A168" s="100" t="s">
        <v>152</v>
      </c>
      <c r="B168" s="96" t="s">
        <v>6</v>
      </c>
      <c r="C168" s="96" t="str">
        <f t="shared" si="20"/>
        <v>Ergotherapie Pneumologie</v>
      </c>
      <c r="D168" s="144" t="s">
        <v>37</v>
      </c>
      <c r="E168" s="96">
        <v>133</v>
      </c>
      <c r="F168" s="96">
        <v>80</v>
      </c>
      <c r="H168" s="96" t="e">
        <f>_xlfn.XLOOKUP(C168,Stationär!B$21:B$32,Stationär!D$21:D$32)</f>
        <v>#N/A</v>
      </c>
      <c r="I168" s="96" t="e">
        <f>_xlfn.XLOOKUP(C168,Stationär!B$21:B$32,Stationär!E$21:E$32)</f>
        <v>#N/A</v>
      </c>
      <c r="J168" s="125" t="str" cm="1">
        <f t="array" ref="J168">TRIM(IF(ISERROR(RIGHT(H168,LEN(H168)-LOOKUP(999,FIND(":",H168,ROW(H:H))))),0,RIGHT(H168,LEN(H168)-LOOKUP(999,FIND(":",H168,ROW(H:H))))))</f>
        <v>0</v>
      </c>
      <c r="K168" s="96" t="e" cm="1">
        <f t="array" ref="K168">TRIM(RIGHT(I168,LEN(I168)-LOOKUP(999,FIND(":",I168,ROW(I:I)))))</f>
        <v>#N/A</v>
      </c>
      <c r="L168" s="96" t="e">
        <f t="shared" si="16"/>
        <v>#N/A</v>
      </c>
      <c r="M168" s="96" t="e">
        <f t="shared" si="17"/>
        <v>#N/A</v>
      </c>
      <c r="N168" s="96" t="str">
        <f>IF(ISERROR(IF(L168=0,0,100/L168*Stationär!C$14/100)),"Eingabe Spalten D&amp;E",IF(L168=0,0,100/L168*Stationär!C$14/100))</f>
        <v>Eingabe Spalten D&amp;E</v>
      </c>
      <c r="O168" s="101" t="str">
        <f>IF(ISERROR(IF(M168=0,0,100/M168*Stationär!C$14/100)),"Eingabe Spalten D&amp;E",IF(M168=0,0,100/M168*Stationär!C$14/100))</f>
        <v>Eingabe Spalten D&amp;E</v>
      </c>
    </row>
    <row r="169" spans="1:15" x14ac:dyDescent="0.3">
      <c r="A169" s="100" t="s">
        <v>152</v>
      </c>
      <c r="B169" s="96" t="s">
        <v>7</v>
      </c>
      <c r="C169" s="96" t="str">
        <f t="shared" si="20"/>
        <v>Ernährungsberatung Pneumologie</v>
      </c>
      <c r="D169" s="144" t="s">
        <v>46</v>
      </c>
      <c r="E169" s="96">
        <v>120</v>
      </c>
      <c r="F169" s="96">
        <v>80</v>
      </c>
      <c r="H169" s="96" t="e">
        <f>_xlfn.XLOOKUP(C169,Stationär!B$21:B$32,Stationär!D$21:D$32)</f>
        <v>#N/A</v>
      </c>
      <c r="I169" s="96" t="e">
        <f>_xlfn.XLOOKUP(C169,Stationär!B$21:B$32,Stationär!E$21:E$32)</f>
        <v>#N/A</v>
      </c>
      <c r="J169" s="125" t="str" cm="1">
        <f t="array" ref="J169">TRIM(IF(ISERROR(RIGHT(H169,LEN(H169)-LOOKUP(999,FIND(":",H169,ROW(H:H))))),0,RIGHT(H169,LEN(H169)-LOOKUP(999,FIND(":",H169,ROW(H:H))))))</f>
        <v>0</v>
      </c>
      <c r="K169" s="96" t="e" cm="1">
        <f t="array" ref="K169">TRIM(RIGHT(I169,LEN(I169)-LOOKUP(999,FIND(":",I169,ROW(I:I)))))</f>
        <v>#N/A</v>
      </c>
      <c r="L169" s="96" t="e">
        <f t="shared" si="16"/>
        <v>#N/A</v>
      </c>
      <c r="M169" s="96" t="e">
        <f t="shared" si="17"/>
        <v>#N/A</v>
      </c>
      <c r="N169" s="96" t="str">
        <f>IF(ISERROR(IF(L169=0,0,100/L169*Stationär!C$14/100)),"Eingabe Spalten D&amp;E",IF(L169=0,0,100/L169*Stationär!C$14/100))</f>
        <v>Eingabe Spalten D&amp;E</v>
      </c>
      <c r="O169" s="101" t="str">
        <f>IF(ISERROR(IF(M169=0,0,100/M169*Stationär!C$14/100)),"Eingabe Spalten D&amp;E",IF(M169=0,0,100/M169*Stationär!C$14/100))</f>
        <v>Eingabe Spalten D&amp;E</v>
      </c>
    </row>
    <row r="170" spans="1:15" x14ac:dyDescent="0.3">
      <c r="A170" s="100" t="s">
        <v>152</v>
      </c>
      <c r="B170" s="96" t="s">
        <v>206</v>
      </c>
      <c r="C170" s="96" t="str">
        <f t="shared" si="20"/>
        <v>Sozialberatung Pneumologie</v>
      </c>
      <c r="D170" s="144" t="s">
        <v>46</v>
      </c>
      <c r="E170" s="96">
        <v>120</v>
      </c>
      <c r="F170" s="96">
        <v>80</v>
      </c>
      <c r="H170" s="96" t="e">
        <f>_xlfn.XLOOKUP(C170,Stationär!B$21:B$32,Stationär!D$21:D$32)</f>
        <v>#N/A</v>
      </c>
      <c r="I170" s="96" t="e">
        <f>_xlfn.XLOOKUP(C170,Stationär!B$21:B$32,Stationär!E$21:E$32)</f>
        <v>#N/A</v>
      </c>
      <c r="J170" s="125" t="str" cm="1">
        <f t="array" ref="J170">TRIM(IF(ISERROR(RIGHT(H170,LEN(H170)-LOOKUP(999,FIND(":",H170,ROW(H:H))))),0,RIGHT(H170,LEN(H170)-LOOKUP(999,FIND(":",H170,ROW(H:H))))))</f>
        <v>0</v>
      </c>
      <c r="K170" s="96" t="e" cm="1">
        <f t="array" ref="K170">TRIM(RIGHT(I170,LEN(I170)-LOOKUP(999,FIND(":",I170,ROW(I:I)))))</f>
        <v>#N/A</v>
      </c>
      <c r="L170" s="96" t="e">
        <f t="shared" si="16"/>
        <v>#N/A</v>
      </c>
      <c r="M170" s="96" t="e">
        <f t="shared" si="17"/>
        <v>#N/A</v>
      </c>
      <c r="N170" s="96" t="str">
        <f>IF(ISERROR(IF(L170=0,0,100/L170*Stationär!C$14/100)),"Eingabe Spalten D&amp;E",IF(L170=0,0,100/L170*Stationär!C$14/100))</f>
        <v>Eingabe Spalten D&amp;E</v>
      </c>
      <c r="O170" s="101" t="str">
        <f>IF(ISERROR(IF(M170=0,0,100/M170*Stationär!C$14/100)),"Eingabe Spalten D&amp;E",IF(M170=0,0,100/M170*Stationär!C$14/100))</f>
        <v>Eingabe Spalten D&amp;E</v>
      </c>
    </row>
    <row r="171" spans="1:15" x14ac:dyDescent="0.3">
      <c r="A171" s="100" t="s">
        <v>152</v>
      </c>
      <c r="B171" s="96" t="s">
        <v>207</v>
      </c>
      <c r="C171" s="96" t="str">
        <f t="shared" si="20"/>
        <v>Logopädie* Pneumologie</v>
      </c>
      <c r="H171" s="96" t="e">
        <f>_xlfn.XLOOKUP(C171,Stationär!B$21:B$32,Stationär!D$21:D$32)</f>
        <v>#N/A</v>
      </c>
      <c r="I171" s="96" t="e">
        <f>_xlfn.XLOOKUP(C171,Stationär!B$21:B$32,Stationär!E$21:E$32)</f>
        <v>#N/A</v>
      </c>
      <c r="J171" s="125" t="str" cm="1">
        <f t="array" ref="J171">TRIM(IF(ISERROR(RIGHT(H171,LEN(H171)-LOOKUP(999,FIND(":",H171,ROW(H:H))))),0,RIGHT(H171,LEN(H171)-LOOKUP(999,FIND(":",H171,ROW(H:H))))))</f>
        <v>0</v>
      </c>
      <c r="K171" s="96" t="e" cm="1">
        <f t="array" ref="K171">TRIM(RIGHT(I171,LEN(I171)-LOOKUP(999,FIND(":",I171,ROW(I:I)))))</f>
        <v>#N/A</v>
      </c>
      <c r="L171" s="96" t="e">
        <f t="shared" si="16"/>
        <v>#N/A</v>
      </c>
      <c r="M171" s="96" t="e">
        <f t="shared" si="17"/>
        <v>#N/A</v>
      </c>
      <c r="N171" s="96" t="str">
        <f>IF(ISERROR(IF(L171=0,0,100/L171*Stationär!C$14/100)),"Eingabe Spalten D&amp;E",IF(L171=0,0,100/L171*Stationär!C$14/100))</f>
        <v>Eingabe Spalten D&amp;E</v>
      </c>
      <c r="O171" s="101" t="str">
        <f>IF(ISERROR(IF(M171=0,0,100/M171*Stationär!C$14/100)),"Eingabe Spalten D&amp;E",IF(M171=0,0,100/M171*Stationär!C$14/100))</f>
        <v>Eingabe Spalten D&amp;E</v>
      </c>
    </row>
    <row r="172" spans="1:15" x14ac:dyDescent="0.3">
      <c r="A172" s="102" t="s">
        <v>152</v>
      </c>
      <c r="B172" s="103" t="s">
        <v>209</v>
      </c>
      <c r="C172" s="103" t="str">
        <f t="shared" si="20"/>
        <v>Bereich Erziehung** Pneumologie</v>
      </c>
      <c r="D172" s="146"/>
      <c r="E172" s="103"/>
      <c r="F172" s="103"/>
      <c r="G172" s="103"/>
      <c r="H172" s="103" t="e">
        <f>_xlfn.XLOOKUP(C172,Stationär!B$21:B$32,Stationär!D$21:D$32)</f>
        <v>#N/A</v>
      </c>
      <c r="I172" s="103" t="e">
        <f>_xlfn.XLOOKUP(C172,Stationär!B$21:B$32,Stationär!E$21:E$32)</f>
        <v>#N/A</v>
      </c>
      <c r="J172" s="127" t="str" cm="1">
        <f t="array" ref="J172">TRIM(IF(ISERROR(RIGHT(H172,LEN(H172)-LOOKUP(999,FIND(":",H172,ROW(H:H))))),0,RIGHT(H172,LEN(H172)-LOOKUP(999,FIND(":",H172,ROW(H:H))))))</f>
        <v>0</v>
      </c>
      <c r="K172" s="103" t="e" cm="1">
        <f t="array" ref="K172">TRIM(RIGHT(I172,LEN(I172)-LOOKUP(999,FIND(":",I172,ROW(I:I)))))</f>
        <v>#N/A</v>
      </c>
      <c r="L172" s="103" t="e">
        <f t="shared" si="16"/>
        <v>#N/A</v>
      </c>
      <c r="M172" s="103" t="e">
        <f t="shared" si="17"/>
        <v>#N/A</v>
      </c>
      <c r="N172" s="103" t="str">
        <f>IF(ISERROR(IF(L172=0,0,100/L172*Stationär!C$14/100)),"Eingabe Spalten D&amp;E",IF(L172=0,0,100/L172*Stationär!C$14/100))</f>
        <v>Eingabe Spalten D&amp;E</v>
      </c>
      <c r="O172" s="104" t="str">
        <f>IF(ISERROR(IF(M172=0,0,100/M172*Stationär!C$14/100)),"Eingabe Spalten D&amp;E",IF(M172=0,0,100/M172*Stationär!C$14/100))</f>
        <v>Eingabe Spalten D&amp;E</v>
      </c>
    </row>
    <row r="173" spans="1:15" x14ac:dyDescent="0.3">
      <c r="A173" s="97" t="s">
        <v>152</v>
      </c>
      <c r="B173" s="98" t="s">
        <v>2</v>
      </c>
      <c r="C173" s="98" t="str">
        <f>B173&amp;" "&amp;B$116</f>
        <v>Ärztlicher Bereich Gastroenterologie</v>
      </c>
      <c r="D173" s="145" t="s">
        <v>82</v>
      </c>
      <c r="E173" s="98">
        <v>20</v>
      </c>
      <c r="F173" s="98">
        <v>14</v>
      </c>
      <c r="G173" s="98"/>
      <c r="H173" s="98" t="e">
        <f>_xlfn.XLOOKUP(C173,Stationär!B$21:B$32,Stationär!D$21:D$32)</f>
        <v>#N/A</v>
      </c>
      <c r="I173" s="98" t="e">
        <f>_xlfn.XLOOKUP(C173,Stationär!B$21:B$32,Stationär!E$21:E$32)</f>
        <v>#N/A</v>
      </c>
      <c r="J173" s="124" t="str" cm="1">
        <f t="array" ref="J173">TRIM(IF(ISERROR(RIGHT(H173,LEN(H173)-LOOKUP(999,FIND(":",H173,ROW(H:H))))),0,RIGHT(H173,LEN(H173)-LOOKUP(999,FIND(":",H173,ROW(H:H))))))</f>
        <v>0</v>
      </c>
      <c r="K173" s="98" t="e" cm="1">
        <f t="array" ref="K173">TRIM(RIGHT(I173,LEN(I173)-LOOKUP(999,FIND(":",I173,ROW(I:I)))))</f>
        <v>#N/A</v>
      </c>
      <c r="L173" s="98" t="e">
        <f t="shared" si="16"/>
        <v>#N/A</v>
      </c>
      <c r="M173" s="98" t="e">
        <f t="shared" si="17"/>
        <v>#N/A</v>
      </c>
      <c r="N173" s="98" t="str">
        <f>IF(ISERROR(IF(L173=0,0,100/L173*Stationär!C$14/100)),"Eingabe Spalten D&amp;E",IF(L173=0,0,100/L173*Stationär!C$14/100))</f>
        <v>Eingabe Spalten D&amp;E</v>
      </c>
      <c r="O173" s="99" t="str">
        <f>IF(ISERROR(IF(M173=0,0,100/M173*Stationär!C$14/100)),"Eingabe Spalten D&amp;E",IF(M173=0,0,100/M173*Stationär!C$14/100))</f>
        <v>Eingabe Spalten D&amp;E</v>
      </c>
    </row>
    <row r="174" spans="1:15" x14ac:dyDescent="0.3">
      <c r="A174" s="100" t="s">
        <v>152</v>
      </c>
      <c r="B174" s="96" t="s">
        <v>3</v>
      </c>
      <c r="C174" s="96" t="str">
        <f t="shared" ref="C174:C184" si="21">B174&amp;" "&amp;B$116</f>
        <v>Psychologischer Bereich Gastroenterologie</v>
      </c>
      <c r="D174" s="144" t="s">
        <v>55</v>
      </c>
      <c r="E174" s="96">
        <v>100</v>
      </c>
      <c r="F174" s="96">
        <v>60</v>
      </c>
      <c r="H174" s="96" t="e">
        <f>_xlfn.XLOOKUP(C174,Stationär!B$21:B$32,Stationär!D$21:D$32)</f>
        <v>#N/A</v>
      </c>
      <c r="I174" s="96" t="e">
        <f>_xlfn.XLOOKUP(C174,Stationär!B$21:B$32,Stationär!E$21:E$32)</f>
        <v>#N/A</v>
      </c>
      <c r="J174" s="125" t="str" cm="1">
        <f t="array" ref="J174">TRIM(IF(ISERROR(RIGHT(H174,LEN(H174)-LOOKUP(999,FIND(":",H174,ROW(H:H))))),0,RIGHT(H174,LEN(H174)-LOOKUP(999,FIND(":",H174,ROW(H:H))))))</f>
        <v>0</v>
      </c>
      <c r="K174" s="96" t="e" cm="1">
        <f t="array" ref="K174">TRIM(RIGHT(I174,LEN(I174)-LOOKUP(999,FIND(":",I174,ROW(I:I)))))</f>
        <v>#N/A</v>
      </c>
      <c r="L174" s="96" t="e">
        <f t="shared" si="16"/>
        <v>#N/A</v>
      </c>
      <c r="M174" s="96" t="e">
        <f t="shared" si="17"/>
        <v>#N/A</v>
      </c>
      <c r="N174" s="96" t="str">
        <f>IF(ISERROR(IF(L174=0,0,100/L174*Stationär!C$14/100)),"Eingabe Spalten D&amp;E",IF(L174=0,0,100/L174*Stationär!C$14/100))</f>
        <v>Eingabe Spalten D&amp;E</v>
      </c>
      <c r="O174" s="101" t="str">
        <f>IF(ISERROR(IF(M174=0,0,100/M174*Stationär!C$14/100)),"Eingabe Spalten D&amp;E",IF(M174=0,0,100/M174*Stationär!C$14/100))</f>
        <v>Eingabe Spalten D&amp;E</v>
      </c>
    </row>
    <row r="175" spans="1:15" x14ac:dyDescent="0.3">
      <c r="A175" s="100" t="s">
        <v>152</v>
      </c>
      <c r="B175" s="96" t="s">
        <v>4</v>
      </c>
      <c r="C175" s="96" t="str">
        <f t="shared" si="21"/>
        <v>Pflege Gastroenterologie</v>
      </c>
      <c r="D175" s="144" t="s">
        <v>83</v>
      </c>
      <c r="E175" s="96">
        <v>14</v>
      </c>
      <c r="F175" s="96">
        <v>10</v>
      </c>
      <c r="H175" s="96" t="e">
        <f>_xlfn.XLOOKUP(C175,Stationär!B$21:B$32,Stationär!D$21:D$32)</f>
        <v>#N/A</v>
      </c>
      <c r="I175" s="96" t="e">
        <f>_xlfn.XLOOKUP(C175,Stationär!B$21:B$32,Stationär!E$21:E$32)</f>
        <v>#N/A</v>
      </c>
      <c r="J175" s="125" t="str" cm="1">
        <f t="array" ref="J175">TRIM(IF(ISERROR(RIGHT(H175,LEN(H175)-LOOKUP(999,FIND(":",H175,ROW(H:H))))),0,RIGHT(H175,LEN(H175)-LOOKUP(999,FIND(":",H175,ROW(H:H))))))</f>
        <v>0</v>
      </c>
      <c r="K175" s="96" t="e" cm="1">
        <f t="array" ref="K175">TRIM(RIGHT(I175,LEN(I175)-LOOKUP(999,FIND(":",I175,ROW(I:I)))))</f>
        <v>#N/A</v>
      </c>
      <c r="L175" s="96" t="e">
        <f t="shared" si="16"/>
        <v>#N/A</v>
      </c>
      <c r="M175" s="96" t="e">
        <f t="shared" si="17"/>
        <v>#N/A</v>
      </c>
      <c r="N175" s="96" t="str">
        <f>IF(ISERROR(IF(L175=0,0,100/L175*Stationär!C$14/100)),"Eingabe Spalten D&amp;E",IF(L175=0,0,100/L175*Stationär!C$14/100))</f>
        <v>Eingabe Spalten D&amp;E</v>
      </c>
      <c r="O175" s="101" t="str">
        <f>IF(ISERROR(IF(M175=0,0,100/M175*Stationär!C$14/100)),"Eingabe Spalten D&amp;E",IF(M175=0,0,100/M175*Stationär!C$14/100))</f>
        <v>Eingabe Spalten D&amp;E</v>
      </c>
    </row>
    <row r="176" spans="1:15" x14ac:dyDescent="0.3">
      <c r="A176" s="100" t="s">
        <v>152</v>
      </c>
      <c r="B176" s="96" t="s">
        <v>143</v>
      </c>
      <c r="C176" s="96" t="str">
        <f t="shared" si="21"/>
        <v>­ davon examinierte Pflegekräfte (2/3 Regelung) Gastroenterologie</v>
      </c>
      <c r="D176" s="144" t="s">
        <v>144</v>
      </c>
      <c r="E176" s="96">
        <f>E175*3/2</f>
        <v>21</v>
      </c>
      <c r="F176" s="96">
        <f>F175*3/2</f>
        <v>15</v>
      </c>
      <c r="H176" s="96" t="e">
        <f>_xlfn.XLOOKUP(C176,Stationär!B$21:B$32,Stationär!D$21:D$32)</f>
        <v>#N/A</v>
      </c>
      <c r="I176" s="96" t="e">
        <f>_xlfn.XLOOKUP(C176,Stationär!B$21:B$32,Stationär!E$21:E$32)</f>
        <v>#N/A</v>
      </c>
      <c r="J176" s="125" t="str" cm="1">
        <f t="array" ref="J176">TRIM(IF(ISERROR(RIGHT(H176,LEN(H176)-LOOKUP(999,FIND(":",H176,ROW(H:H))))),0,RIGHT(H176,LEN(H176)-LOOKUP(999,FIND(":",H176,ROW(H:H))))))</f>
        <v>0</v>
      </c>
      <c r="K176" s="96" t="e" cm="1">
        <f t="array" ref="K176">TRIM(RIGHT(I176,LEN(I176)-LOOKUP(999,FIND(":",I176,ROW(I:I)))))</f>
        <v>#N/A</v>
      </c>
      <c r="L176" s="96" t="e">
        <f t="shared" si="16"/>
        <v>#N/A</v>
      </c>
      <c r="M176" s="96" t="e">
        <f t="shared" si="17"/>
        <v>#N/A</v>
      </c>
      <c r="N176" s="96" t="str">
        <f>IF(ISERROR(IF(L176=0,0,100/L176*Stationär!C$14/100)),"Eingabe Spalten D&amp;E",IF(L176=0,0,100/L176*Stationär!C$14/100))</f>
        <v>Eingabe Spalten D&amp;E</v>
      </c>
      <c r="O176" s="101" t="str">
        <f>IF(ISERROR(IF(M176=0,0,100/M176*Stationär!C$14/100)),"Eingabe Spalten D&amp;E",IF(M176=0,0,100/M176*Stationär!C$14/100))</f>
        <v>Eingabe Spalten D&amp;E</v>
      </c>
    </row>
    <row r="177" spans="1:15" x14ac:dyDescent="0.3">
      <c r="A177" s="100" t="s">
        <v>152</v>
      </c>
      <c r="B177" s="96" t="s">
        <v>10</v>
      </c>
      <c r="C177" s="96" t="str">
        <f t="shared" si="21"/>
        <v>Physiotherapie Gastroenterologie</v>
      </c>
      <c r="D177" s="144" t="s">
        <v>94</v>
      </c>
      <c r="E177" s="96">
        <v>50</v>
      </c>
      <c r="F177" s="96">
        <v>28</v>
      </c>
      <c r="H177" s="96" t="e">
        <f>_xlfn.XLOOKUP(C177,Stationär!B$21:B$32,Stationär!D$21:D$32)</f>
        <v>#N/A</v>
      </c>
      <c r="I177" s="96" t="e">
        <f>_xlfn.XLOOKUP(C177,Stationär!B$21:B$32,Stationär!E$21:E$32)</f>
        <v>#N/A</v>
      </c>
      <c r="J177" s="125" t="str" cm="1">
        <f t="array" ref="J177">TRIM(IF(ISERROR(RIGHT(H177,LEN(H177)-LOOKUP(999,FIND(":",H177,ROW(H:H))))),0,RIGHT(H177,LEN(H177)-LOOKUP(999,FIND(":",H177,ROW(H:H))))))</f>
        <v>0</v>
      </c>
      <c r="K177" s="96" t="e" cm="1">
        <f t="array" ref="K177">TRIM(RIGHT(I177,LEN(I177)-LOOKUP(999,FIND(":",I177,ROW(I:I)))))</f>
        <v>#N/A</v>
      </c>
      <c r="L177" s="96" t="e">
        <f t="shared" si="16"/>
        <v>#N/A</v>
      </c>
      <c r="M177" s="96" t="e">
        <f t="shared" si="17"/>
        <v>#N/A</v>
      </c>
      <c r="N177" s="96" t="str">
        <f>IF(ISERROR(IF(L177=0,0,100/L177*Stationär!C$14/100)),"Eingabe Spalten D&amp;E",IF(L177=0,0,100/L177*Stationär!C$14/100))</f>
        <v>Eingabe Spalten D&amp;E</v>
      </c>
      <c r="O177" s="101" t="str">
        <f>IF(ISERROR(IF(M177=0,0,100/M177*Stationär!C$14/100)),"Eingabe Spalten D&amp;E",IF(M177=0,0,100/M177*Stationär!C$14/100))</f>
        <v>Eingabe Spalten D&amp;E</v>
      </c>
    </row>
    <row r="178" spans="1:15" x14ac:dyDescent="0.3">
      <c r="A178" s="100" t="s">
        <v>152</v>
      </c>
      <c r="B178" s="96" t="s">
        <v>11</v>
      </c>
      <c r="C178" s="96" t="str">
        <f t="shared" si="21"/>
        <v>Physikalische Therapie Gastroenterologie</v>
      </c>
      <c r="D178" s="144" t="s">
        <v>46</v>
      </c>
      <c r="E178" s="96">
        <v>120</v>
      </c>
      <c r="F178" s="96">
        <v>80</v>
      </c>
      <c r="H178" s="96" t="e">
        <f>_xlfn.XLOOKUP(C178,Stationär!B$21:B$32,Stationär!D$21:D$32)</f>
        <v>#N/A</v>
      </c>
      <c r="I178" s="96" t="e">
        <f>_xlfn.XLOOKUP(C178,Stationär!B$21:B$32,Stationär!E$21:E$32)</f>
        <v>#N/A</v>
      </c>
      <c r="J178" s="125" t="str" cm="1">
        <f t="array" ref="J178">TRIM(IF(ISERROR(RIGHT(H178,LEN(H178)-LOOKUP(999,FIND(":",H178,ROW(H:H))))),0,RIGHT(H178,LEN(H178)-LOOKUP(999,FIND(":",H178,ROW(H:H))))))</f>
        <v>0</v>
      </c>
      <c r="K178" s="96" t="e" cm="1">
        <f t="array" ref="K178">TRIM(RIGHT(I178,LEN(I178)-LOOKUP(999,FIND(":",I178,ROW(I:I)))))</f>
        <v>#N/A</v>
      </c>
      <c r="L178" s="96" t="e">
        <f t="shared" si="16"/>
        <v>#N/A</v>
      </c>
      <c r="M178" s="96" t="e">
        <f t="shared" si="17"/>
        <v>#N/A</v>
      </c>
      <c r="N178" s="96" t="str">
        <f>IF(ISERROR(IF(L178=0,0,100/L178*Stationär!C$14/100)),"Eingabe Spalten D&amp;E",IF(L178=0,0,100/L178*Stationär!C$14/100))</f>
        <v>Eingabe Spalten D&amp;E</v>
      </c>
      <c r="O178" s="101" t="str">
        <f>IF(ISERROR(IF(M178=0,0,100/M178*Stationär!C$14/100)),"Eingabe Spalten D&amp;E",IF(M178=0,0,100/M178*Stationär!C$14/100))</f>
        <v>Eingabe Spalten D&amp;E</v>
      </c>
    </row>
    <row r="179" spans="1:15" x14ac:dyDescent="0.3">
      <c r="A179" s="100" t="s">
        <v>152</v>
      </c>
      <c r="B179" s="96" t="s">
        <v>5</v>
      </c>
      <c r="C179" s="96" t="str">
        <f t="shared" si="21"/>
        <v>Sporttherapie Gastroenterologie</v>
      </c>
      <c r="D179" s="144" t="s">
        <v>49</v>
      </c>
      <c r="E179" s="96">
        <v>50</v>
      </c>
      <c r="F179" s="96">
        <v>33</v>
      </c>
      <c r="H179" s="96" t="e">
        <f>_xlfn.XLOOKUP(C179,Stationär!B$21:B$32,Stationär!D$21:D$32)</f>
        <v>#N/A</v>
      </c>
      <c r="I179" s="96" t="e">
        <f>_xlfn.XLOOKUP(C179,Stationär!B$21:B$32,Stationär!E$21:E$32)</f>
        <v>#N/A</v>
      </c>
      <c r="J179" s="125" t="str" cm="1">
        <f t="array" ref="J179">TRIM(IF(ISERROR(RIGHT(H179,LEN(H179)-LOOKUP(999,FIND(":",H179,ROW(H:H))))),0,RIGHT(H179,LEN(H179)-LOOKUP(999,FIND(":",H179,ROW(H:H))))))</f>
        <v>0</v>
      </c>
      <c r="K179" s="96" t="e" cm="1">
        <f t="array" ref="K179">TRIM(RIGHT(I179,LEN(I179)-LOOKUP(999,FIND(":",I179,ROW(I:I)))))</f>
        <v>#N/A</v>
      </c>
      <c r="L179" s="96" t="e">
        <f t="shared" si="16"/>
        <v>#N/A</v>
      </c>
      <c r="M179" s="96" t="e">
        <f t="shared" si="17"/>
        <v>#N/A</v>
      </c>
      <c r="N179" s="96" t="str">
        <f>IF(ISERROR(IF(L179=0,0,100/L179*Stationär!C$14/100)),"Eingabe Spalten D&amp;E",IF(L179=0,0,100/L179*Stationär!C$14/100))</f>
        <v>Eingabe Spalten D&amp;E</v>
      </c>
      <c r="O179" s="101" t="str">
        <f>IF(ISERROR(IF(M179=0,0,100/M179*Stationär!C$14/100)),"Eingabe Spalten D&amp;E",IF(M179=0,0,100/M179*Stationär!C$14/100))</f>
        <v>Eingabe Spalten D&amp;E</v>
      </c>
    </row>
    <row r="180" spans="1:15" x14ac:dyDescent="0.3">
      <c r="A180" s="100" t="s">
        <v>152</v>
      </c>
      <c r="B180" s="96" t="s">
        <v>6</v>
      </c>
      <c r="C180" s="96" t="str">
        <f t="shared" si="21"/>
        <v>Ergotherapie Gastroenterologie</v>
      </c>
      <c r="D180" s="144" t="s">
        <v>50</v>
      </c>
      <c r="E180" s="96">
        <v>193</v>
      </c>
      <c r="F180" s="96">
        <v>120</v>
      </c>
      <c r="H180" s="96" t="e">
        <f>_xlfn.XLOOKUP(C180,Stationär!B$21:B$32,Stationär!D$21:D$32)</f>
        <v>#N/A</v>
      </c>
      <c r="I180" s="96" t="e">
        <f>_xlfn.XLOOKUP(C180,Stationär!B$21:B$32,Stationär!E$21:E$32)</f>
        <v>#N/A</v>
      </c>
      <c r="J180" s="125" t="str" cm="1">
        <f t="array" ref="J180">TRIM(IF(ISERROR(RIGHT(H180,LEN(H180)-LOOKUP(999,FIND(":",H180,ROW(H:H))))),0,RIGHT(H180,LEN(H180)-LOOKUP(999,FIND(":",H180,ROW(H:H))))))</f>
        <v>0</v>
      </c>
      <c r="K180" s="96" t="e" cm="1">
        <f t="array" ref="K180">TRIM(RIGHT(I180,LEN(I180)-LOOKUP(999,FIND(":",I180,ROW(I:I)))))</f>
        <v>#N/A</v>
      </c>
      <c r="L180" s="96" t="e">
        <f t="shared" si="16"/>
        <v>#N/A</v>
      </c>
      <c r="M180" s="96" t="e">
        <f t="shared" si="17"/>
        <v>#N/A</v>
      </c>
      <c r="N180" s="96" t="str">
        <f>IF(ISERROR(IF(L180=0,0,100/L180*Stationär!C$14/100)),"Eingabe Spalten D&amp;E",IF(L180=0,0,100/L180*Stationär!C$14/100))</f>
        <v>Eingabe Spalten D&amp;E</v>
      </c>
      <c r="O180" s="101" t="str">
        <f>IF(ISERROR(IF(M180=0,0,100/M180*Stationär!C$14/100)),"Eingabe Spalten D&amp;E",IF(M180=0,0,100/M180*Stationär!C$14/100))</f>
        <v>Eingabe Spalten D&amp;E</v>
      </c>
    </row>
    <row r="181" spans="1:15" x14ac:dyDescent="0.3">
      <c r="A181" s="100" t="s">
        <v>152</v>
      </c>
      <c r="B181" s="96" t="s">
        <v>7</v>
      </c>
      <c r="C181" s="96" t="str">
        <f t="shared" si="21"/>
        <v>Ernährungsberatung Gastroenterologie</v>
      </c>
      <c r="D181" s="144" t="s">
        <v>95</v>
      </c>
      <c r="E181" s="96">
        <v>70</v>
      </c>
      <c r="F181" s="96">
        <v>55</v>
      </c>
      <c r="H181" s="96" t="e">
        <f>_xlfn.XLOOKUP(C181,Stationär!B$21:B$32,Stationär!D$21:D$32)</f>
        <v>#N/A</v>
      </c>
      <c r="I181" s="96" t="e">
        <f>_xlfn.XLOOKUP(C181,Stationär!B$21:B$32,Stationär!E$21:E$32)</f>
        <v>#N/A</v>
      </c>
      <c r="J181" s="125" t="str" cm="1">
        <f t="array" ref="J181">TRIM(IF(ISERROR(RIGHT(H181,LEN(H181)-LOOKUP(999,FIND(":",H181,ROW(H:H))))),0,RIGHT(H181,LEN(H181)-LOOKUP(999,FIND(":",H181,ROW(H:H))))))</f>
        <v>0</v>
      </c>
      <c r="K181" s="96" t="e" cm="1">
        <f t="array" ref="K181">TRIM(RIGHT(I181,LEN(I181)-LOOKUP(999,FIND(":",I181,ROW(I:I)))))</f>
        <v>#N/A</v>
      </c>
      <c r="L181" s="96" t="e">
        <f t="shared" si="16"/>
        <v>#N/A</v>
      </c>
      <c r="M181" s="96" t="e">
        <f t="shared" si="17"/>
        <v>#N/A</v>
      </c>
      <c r="N181" s="96" t="str">
        <f>IF(ISERROR(IF(L181=0,0,100/L181*Stationär!C$14/100)),"Eingabe Spalten D&amp;E",IF(L181=0,0,100/L181*Stationär!C$14/100))</f>
        <v>Eingabe Spalten D&amp;E</v>
      </c>
      <c r="O181" s="101" t="str">
        <f>IF(ISERROR(IF(M181=0,0,100/M181*Stationär!C$14/100)),"Eingabe Spalten D&amp;E",IF(M181=0,0,100/M181*Stationär!C$14/100))</f>
        <v>Eingabe Spalten D&amp;E</v>
      </c>
    </row>
    <row r="182" spans="1:15" x14ac:dyDescent="0.3">
      <c r="A182" s="100" t="s">
        <v>152</v>
      </c>
      <c r="B182" s="96" t="s">
        <v>206</v>
      </c>
      <c r="C182" s="96" t="str">
        <f t="shared" si="21"/>
        <v>Sozialberatung Gastroenterologie</v>
      </c>
      <c r="D182" s="144" t="s">
        <v>46</v>
      </c>
      <c r="E182" s="96">
        <v>120</v>
      </c>
      <c r="F182" s="96">
        <v>80</v>
      </c>
      <c r="H182" s="96" t="e">
        <f>_xlfn.XLOOKUP(C182,Stationär!B$21:B$32,Stationär!D$21:D$32)</f>
        <v>#N/A</v>
      </c>
      <c r="I182" s="96" t="e">
        <f>_xlfn.XLOOKUP(C182,Stationär!B$21:B$32,Stationär!E$21:E$32)</f>
        <v>#N/A</v>
      </c>
      <c r="J182" s="125" t="str" cm="1">
        <f t="array" ref="J182">TRIM(IF(ISERROR(RIGHT(H182,LEN(H182)-LOOKUP(999,FIND(":",H182,ROW(H:H))))),0,RIGHT(H182,LEN(H182)-LOOKUP(999,FIND(":",H182,ROW(H:H))))))</f>
        <v>0</v>
      </c>
      <c r="K182" s="96" t="e" cm="1">
        <f t="array" ref="K182">TRIM(RIGHT(I182,LEN(I182)-LOOKUP(999,FIND(":",I182,ROW(I:I)))))</f>
        <v>#N/A</v>
      </c>
      <c r="L182" s="96" t="e">
        <f t="shared" si="16"/>
        <v>#N/A</v>
      </c>
      <c r="M182" s="96" t="e">
        <f t="shared" si="17"/>
        <v>#N/A</v>
      </c>
      <c r="N182" s="96" t="str">
        <f>IF(ISERROR(IF(L182=0,0,100/L182*Stationär!C$14/100)),"Eingabe Spalten D&amp;E",IF(L182=0,0,100/L182*Stationär!C$14/100))</f>
        <v>Eingabe Spalten D&amp;E</v>
      </c>
      <c r="O182" s="101" t="str">
        <f>IF(ISERROR(IF(M182=0,0,100/M182*Stationär!C$14/100)),"Eingabe Spalten D&amp;E",IF(M182=0,0,100/M182*Stationär!C$14/100))</f>
        <v>Eingabe Spalten D&amp;E</v>
      </c>
    </row>
    <row r="183" spans="1:15" x14ac:dyDescent="0.3">
      <c r="A183" s="100" t="s">
        <v>152</v>
      </c>
      <c r="B183" s="96" t="s">
        <v>207</v>
      </c>
      <c r="C183" s="96" t="str">
        <f t="shared" si="21"/>
        <v>Logopädie* Gastroenterologie</v>
      </c>
      <c r="H183" s="96" t="e">
        <f>_xlfn.XLOOKUP(C183,Stationär!B$21:B$32,Stationär!D$21:D$32)</f>
        <v>#N/A</v>
      </c>
      <c r="I183" s="96" t="e">
        <f>_xlfn.XLOOKUP(C183,Stationär!B$21:B$32,Stationär!E$21:E$32)</f>
        <v>#N/A</v>
      </c>
      <c r="J183" s="125" t="str" cm="1">
        <f t="array" ref="J183">TRIM(IF(ISERROR(RIGHT(H183,LEN(H183)-LOOKUP(999,FIND(":",H183,ROW(H:H))))),0,RIGHT(H183,LEN(H183)-LOOKUP(999,FIND(":",H183,ROW(H:H))))))</f>
        <v>0</v>
      </c>
      <c r="K183" s="96" t="e" cm="1">
        <f t="array" ref="K183">TRIM(RIGHT(I183,LEN(I183)-LOOKUP(999,FIND(":",I183,ROW(I:I)))))</f>
        <v>#N/A</v>
      </c>
      <c r="L183" s="96" t="e">
        <f t="shared" si="16"/>
        <v>#N/A</v>
      </c>
      <c r="M183" s="96" t="e">
        <f t="shared" si="17"/>
        <v>#N/A</v>
      </c>
      <c r="N183" s="96" t="str">
        <f>IF(ISERROR(IF(L183=0,0,100/L183*Stationär!C$14/100)),"Eingabe Spalten D&amp;E",IF(L183=0,0,100/L183*Stationär!C$14/100))</f>
        <v>Eingabe Spalten D&amp;E</v>
      </c>
      <c r="O183" s="101" t="str">
        <f>IF(ISERROR(IF(M183=0,0,100/M183*Stationär!C$14/100)),"Eingabe Spalten D&amp;E",IF(M183=0,0,100/M183*Stationär!C$14/100))</f>
        <v>Eingabe Spalten D&amp;E</v>
      </c>
    </row>
    <row r="184" spans="1:15" x14ac:dyDescent="0.3">
      <c r="A184" s="102" t="s">
        <v>152</v>
      </c>
      <c r="B184" s="103" t="s">
        <v>209</v>
      </c>
      <c r="C184" s="103" t="str">
        <f t="shared" si="21"/>
        <v>Bereich Erziehung** Gastroenterologie</v>
      </c>
      <c r="D184" s="146"/>
      <c r="E184" s="103"/>
      <c r="F184" s="103"/>
      <c r="G184" s="103"/>
      <c r="H184" s="103" t="e">
        <f>_xlfn.XLOOKUP(C184,Stationär!B$21:B$32,Stationär!D$21:D$32)</f>
        <v>#N/A</v>
      </c>
      <c r="I184" s="103" t="e">
        <f>_xlfn.XLOOKUP(C184,Stationär!B$21:B$32,Stationär!E$21:E$32)</f>
        <v>#N/A</v>
      </c>
      <c r="J184" s="127" t="str" cm="1">
        <f t="array" ref="J184">TRIM(IF(ISERROR(RIGHT(H184,LEN(H184)-LOOKUP(999,FIND(":",H184,ROW(H:H))))),0,RIGHT(H184,LEN(H184)-LOOKUP(999,FIND(":",H184,ROW(H:H))))))</f>
        <v>0</v>
      </c>
      <c r="K184" s="103" t="e" cm="1">
        <f t="array" ref="K184">TRIM(RIGHT(I184,LEN(I184)-LOOKUP(999,FIND(":",I184,ROW(I:I)))))</f>
        <v>#N/A</v>
      </c>
      <c r="L184" s="103" t="e">
        <f t="shared" si="16"/>
        <v>#N/A</v>
      </c>
      <c r="M184" s="103" t="e">
        <f t="shared" si="17"/>
        <v>#N/A</v>
      </c>
      <c r="N184" s="103" t="str">
        <f>IF(ISERROR(IF(L184=0,0,100/L184*Stationär!C$14/100)),"Eingabe Spalten D&amp;E",IF(L184=0,0,100/L184*Stationär!C$14/100))</f>
        <v>Eingabe Spalten D&amp;E</v>
      </c>
      <c r="O184" s="104" t="str">
        <f>IF(ISERROR(IF(M184=0,0,100/M184*Stationär!C$14/100)),"Eingabe Spalten D&amp;E",IF(M184=0,0,100/M184*Stationär!C$14/100))</f>
        <v>Eingabe Spalten D&amp;E</v>
      </c>
    </row>
    <row r="185" spans="1:15" x14ac:dyDescent="0.3">
      <c r="A185" s="97" t="s">
        <v>152</v>
      </c>
      <c r="B185" s="98" t="s">
        <v>2</v>
      </c>
      <c r="C185" s="98" t="str">
        <f>B185&amp;" "&amp;B$117</f>
        <v>Ärztlicher Bereich Psychosomatik</v>
      </c>
      <c r="D185" s="145" t="s">
        <v>96</v>
      </c>
      <c r="E185" s="98">
        <v>18</v>
      </c>
      <c r="F185" s="98">
        <v>11</v>
      </c>
      <c r="G185" s="98"/>
      <c r="H185" s="98" t="e">
        <f>_xlfn.XLOOKUP(C185,Stationär!B$21:B$32,Stationär!D$21:D$32)</f>
        <v>#N/A</v>
      </c>
      <c r="I185" s="98" t="e">
        <f>_xlfn.XLOOKUP(C185,Stationär!B$21:B$32,Stationär!E$21:E$32)</f>
        <v>#N/A</v>
      </c>
      <c r="J185" s="124" t="str" cm="1">
        <f t="array" ref="J185">TRIM(IF(ISERROR(RIGHT(H185,LEN(H185)-LOOKUP(999,FIND(":",H185,ROW(H:H))))),0,RIGHT(H185,LEN(H185)-LOOKUP(999,FIND(":",H185,ROW(H:H))))))</f>
        <v>0</v>
      </c>
      <c r="K185" s="98" t="e" cm="1">
        <f t="array" ref="K185">TRIM(RIGHT(I185,LEN(I185)-LOOKUP(999,FIND(":",I185,ROW(I:I)))))</f>
        <v>#N/A</v>
      </c>
      <c r="L185" s="98" t="e">
        <f t="shared" si="16"/>
        <v>#N/A</v>
      </c>
      <c r="M185" s="98" t="e">
        <f t="shared" si="17"/>
        <v>#N/A</v>
      </c>
      <c r="N185" s="98" t="str">
        <f>IF(ISERROR(IF(L185=0,0,100/L185*Stationär!C$14/100)),"Eingabe Spalten D&amp;E",IF(L185=0,0,100/L185*Stationär!C$14/100))</f>
        <v>Eingabe Spalten D&amp;E</v>
      </c>
      <c r="O185" s="99" t="str">
        <f>IF(ISERROR(IF(M185=0,0,100/M185*Stationär!C$14/100)),"Eingabe Spalten D&amp;E",IF(M185=0,0,100/M185*Stationär!C$14/100))</f>
        <v>Eingabe Spalten D&amp;E</v>
      </c>
    </row>
    <row r="186" spans="1:15" x14ac:dyDescent="0.3">
      <c r="A186" s="100" t="s">
        <v>152</v>
      </c>
      <c r="B186" s="96" t="s">
        <v>3</v>
      </c>
      <c r="C186" s="96" t="str">
        <f t="shared" ref="C186:C194" si="22">B186&amp;" "&amp;B$117</f>
        <v>Psychologischer Bereich Psychosomatik</v>
      </c>
      <c r="D186" s="144" t="s">
        <v>97</v>
      </c>
      <c r="E186" s="96">
        <v>22</v>
      </c>
      <c r="F186" s="96">
        <v>14</v>
      </c>
      <c r="H186" s="96" t="e">
        <f>_xlfn.XLOOKUP(C186,Stationär!B$21:B$32,Stationär!D$21:D$32)</f>
        <v>#N/A</v>
      </c>
      <c r="I186" s="96" t="e">
        <f>_xlfn.XLOOKUP(C186,Stationär!B$21:B$32,Stationär!E$21:E$32)</f>
        <v>#N/A</v>
      </c>
      <c r="J186" s="125" t="str" cm="1">
        <f t="array" ref="J186">TRIM(IF(ISERROR(RIGHT(H186,LEN(H186)-LOOKUP(999,FIND(":",H186,ROW(H:H))))),0,RIGHT(H186,LEN(H186)-LOOKUP(999,FIND(":",H186,ROW(H:H))))))</f>
        <v>0</v>
      </c>
      <c r="K186" s="96" t="e" cm="1">
        <f t="array" ref="K186">TRIM(RIGHT(I186,LEN(I186)-LOOKUP(999,FIND(":",I186,ROW(I:I)))))</f>
        <v>#N/A</v>
      </c>
      <c r="L186" s="96" t="e">
        <f t="shared" si="16"/>
        <v>#N/A</v>
      </c>
      <c r="M186" s="96" t="e">
        <f t="shared" si="17"/>
        <v>#N/A</v>
      </c>
      <c r="N186" s="96" t="str">
        <f>IF(ISERROR(IF(L186=0,0,100/L186*Stationär!C$14/100)),"Eingabe Spalten D&amp;E",IF(L186=0,0,100/L186*Stationär!C$14/100))</f>
        <v>Eingabe Spalten D&amp;E</v>
      </c>
      <c r="O186" s="101" t="str">
        <f>IF(ISERROR(IF(M186=0,0,100/M186*Stationär!C$14/100)),"Eingabe Spalten D&amp;E",IF(M186=0,0,100/M186*Stationär!C$14/100))</f>
        <v>Eingabe Spalten D&amp;E</v>
      </c>
    </row>
    <row r="187" spans="1:15" x14ac:dyDescent="0.3">
      <c r="A187" s="100" t="s">
        <v>152</v>
      </c>
      <c r="B187" s="96" t="s">
        <v>4</v>
      </c>
      <c r="C187" s="96" t="str">
        <f t="shared" si="22"/>
        <v>Pflege Psychosomatik</v>
      </c>
      <c r="D187" s="144" t="s">
        <v>83</v>
      </c>
      <c r="E187" s="96">
        <v>14</v>
      </c>
      <c r="F187" s="96">
        <v>10</v>
      </c>
      <c r="H187" s="96" t="e">
        <f>_xlfn.XLOOKUP(C187,Stationär!B$21:B$32,Stationär!D$21:D$32)</f>
        <v>#N/A</v>
      </c>
      <c r="I187" s="96" t="e">
        <f>_xlfn.XLOOKUP(C187,Stationär!B$21:B$32,Stationär!E$21:E$32)</f>
        <v>#N/A</v>
      </c>
      <c r="J187" s="125" t="str" cm="1">
        <f t="array" ref="J187">TRIM(IF(ISERROR(RIGHT(H187,LEN(H187)-LOOKUP(999,FIND(":",H187,ROW(H:H))))),0,RIGHT(H187,LEN(H187)-LOOKUP(999,FIND(":",H187,ROW(H:H))))))</f>
        <v>0</v>
      </c>
      <c r="K187" s="96" t="e" cm="1">
        <f t="array" ref="K187">TRIM(RIGHT(I187,LEN(I187)-LOOKUP(999,FIND(":",I187,ROW(I:I)))))</f>
        <v>#N/A</v>
      </c>
      <c r="L187" s="96" t="e">
        <f t="shared" si="16"/>
        <v>#N/A</v>
      </c>
      <c r="M187" s="96" t="e">
        <f t="shared" si="17"/>
        <v>#N/A</v>
      </c>
      <c r="N187" s="96" t="str">
        <f>IF(ISERROR(IF(L187=0,0,100/L187*Stationär!C$14/100)),"Eingabe Spalten D&amp;E",IF(L187=0,0,100/L187*Stationär!C$14/100))</f>
        <v>Eingabe Spalten D&amp;E</v>
      </c>
      <c r="O187" s="101" t="str">
        <f>IF(ISERROR(IF(M187=0,0,100/M187*Stationär!C$14/100)),"Eingabe Spalten D&amp;E",IF(M187=0,0,100/M187*Stationär!C$14/100))</f>
        <v>Eingabe Spalten D&amp;E</v>
      </c>
    </row>
    <row r="188" spans="1:15" x14ac:dyDescent="0.3">
      <c r="A188" s="100" t="s">
        <v>152</v>
      </c>
      <c r="B188" s="96" t="s">
        <v>143</v>
      </c>
      <c r="C188" s="96" t="str">
        <f t="shared" si="22"/>
        <v>­ davon examinierte Pflegekräfte (2/3 Regelung) Psychosomatik</v>
      </c>
      <c r="D188" s="144" t="s">
        <v>144</v>
      </c>
      <c r="E188" s="96">
        <f>E187*3/2</f>
        <v>21</v>
      </c>
      <c r="F188" s="96">
        <f>F187*3/2</f>
        <v>15</v>
      </c>
      <c r="H188" s="96" t="e">
        <f>_xlfn.XLOOKUP(C188,Stationär!B$21:B$32,Stationär!D$21:D$32)</f>
        <v>#N/A</v>
      </c>
      <c r="I188" s="96" t="e">
        <f>_xlfn.XLOOKUP(C188,Stationär!B$21:B$32,Stationär!E$21:E$32)</f>
        <v>#N/A</v>
      </c>
      <c r="J188" s="125" t="str" cm="1">
        <f t="array" ref="J188">TRIM(IF(ISERROR(RIGHT(H188,LEN(H188)-LOOKUP(999,FIND(":",H188,ROW(H:H))))),0,RIGHT(H188,LEN(H188)-LOOKUP(999,FIND(":",H188,ROW(H:H))))))</f>
        <v>0</v>
      </c>
      <c r="K188" s="96" t="e" cm="1">
        <f t="array" ref="K188">TRIM(RIGHT(I188,LEN(I188)-LOOKUP(999,FIND(":",I188,ROW(I:I)))))</f>
        <v>#N/A</v>
      </c>
      <c r="L188" s="96" t="e">
        <f t="shared" si="16"/>
        <v>#N/A</v>
      </c>
      <c r="M188" s="96" t="e">
        <f t="shared" si="17"/>
        <v>#N/A</v>
      </c>
      <c r="N188" s="96" t="str">
        <f>IF(ISERROR(IF(L188=0,0,100/L188*Stationär!C$14/100)),"Eingabe Spalten D&amp;E",IF(L188=0,0,100/L188*Stationär!C$14/100))</f>
        <v>Eingabe Spalten D&amp;E</v>
      </c>
      <c r="O188" s="101" t="str">
        <f>IF(ISERROR(IF(M188=0,0,100/M188*Stationär!C$14/100)),"Eingabe Spalten D&amp;E",IF(M188=0,0,100/M188*Stationär!C$14/100))</f>
        <v>Eingabe Spalten D&amp;E</v>
      </c>
    </row>
    <row r="189" spans="1:15" x14ac:dyDescent="0.3">
      <c r="A189" s="100" t="s">
        <v>152</v>
      </c>
      <c r="B189" s="96" t="s">
        <v>10</v>
      </c>
      <c r="C189" s="96" t="str">
        <f t="shared" si="22"/>
        <v>Physiotherapie Psychosomatik</v>
      </c>
      <c r="D189" s="144" t="s">
        <v>54</v>
      </c>
      <c r="E189" s="96">
        <v>50</v>
      </c>
      <c r="F189" s="96">
        <v>40</v>
      </c>
      <c r="H189" s="96" t="e">
        <f>_xlfn.XLOOKUP(C189,Stationär!B$21:B$32,Stationär!D$21:D$32)</f>
        <v>#N/A</v>
      </c>
      <c r="I189" s="96" t="e">
        <f>_xlfn.XLOOKUP(C189,Stationär!B$21:B$32,Stationär!E$21:E$32)</f>
        <v>#N/A</v>
      </c>
      <c r="J189" s="125" t="str" cm="1">
        <f t="array" ref="J189">TRIM(IF(ISERROR(RIGHT(H189,LEN(H189)-LOOKUP(999,FIND(":",H189,ROW(H:H))))),0,RIGHT(H189,LEN(H189)-LOOKUP(999,FIND(":",H189,ROW(H:H))))))</f>
        <v>0</v>
      </c>
      <c r="K189" s="96" t="e" cm="1">
        <f t="array" ref="K189">TRIM(RIGHT(I189,LEN(I189)-LOOKUP(999,FIND(":",I189,ROW(I:I)))))</f>
        <v>#N/A</v>
      </c>
      <c r="L189" s="96" t="e">
        <f t="shared" si="16"/>
        <v>#N/A</v>
      </c>
      <c r="M189" s="96" t="e">
        <f t="shared" si="17"/>
        <v>#N/A</v>
      </c>
      <c r="N189" s="96" t="str">
        <f>IF(ISERROR(IF(L189=0,0,100/L189*Stationär!C$14/100)),"Eingabe Spalten D&amp;E",IF(L189=0,0,100/L189*Stationär!C$14/100))</f>
        <v>Eingabe Spalten D&amp;E</v>
      </c>
      <c r="O189" s="101" t="str">
        <f>IF(ISERROR(IF(M189=0,0,100/M189*Stationär!C$14/100)),"Eingabe Spalten D&amp;E",IF(M189=0,0,100/M189*Stationär!C$14/100))</f>
        <v>Eingabe Spalten D&amp;E</v>
      </c>
    </row>
    <row r="190" spans="1:15" x14ac:dyDescent="0.3">
      <c r="A190" s="100" t="s">
        <v>152</v>
      </c>
      <c r="B190" s="96" t="s">
        <v>11</v>
      </c>
      <c r="C190" s="96" t="str">
        <f t="shared" si="22"/>
        <v>Physikalische Therapie Psychosomatik</v>
      </c>
      <c r="D190" s="144" t="s">
        <v>98</v>
      </c>
      <c r="E190" s="96">
        <v>142</v>
      </c>
      <c r="F190" s="96">
        <v>67</v>
      </c>
      <c r="H190" s="96" t="e">
        <f>_xlfn.XLOOKUP(C190,Stationär!B$21:B$32,Stationär!D$21:D$32)</f>
        <v>#N/A</v>
      </c>
      <c r="I190" s="96" t="e">
        <f>_xlfn.XLOOKUP(C190,Stationär!B$21:B$32,Stationär!E$21:E$32)</f>
        <v>#N/A</v>
      </c>
      <c r="J190" s="125" t="str" cm="1">
        <f t="array" ref="J190">TRIM(IF(ISERROR(RIGHT(H190,LEN(H190)-LOOKUP(999,FIND(":",H190,ROW(H:H))))),0,RIGHT(H190,LEN(H190)-LOOKUP(999,FIND(":",H190,ROW(H:H))))))</f>
        <v>0</v>
      </c>
      <c r="K190" s="96" t="e" cm="1">
        <f t="array" ref="K190">TRIM(RIGHT(I190,LEN(I190)-LOOKUP(999,FIND(":",I190,ROW(I:I)))))</f>
        <v>#N/A</v>
      </c>
      <c r="L190" s="96" t="e">
        <f t="shared" ref="L190:L253" si="23">IF(AND(J190=0,K190&lt;&gt;""),J190,K190)</f>
        <v>#N/A</v>
      </c>
      <c r="M190" s="96" t="e">
        <f t="shared" ref="M190:M253" si="24">IF(AND(J190=0,K190&lt;&gt;""),K190,J190)</f>
        <v>#N/A</v>
      </c>
      <c r="N190" s="96" t="str">
        <f>IF(ISERROR(IF(L190=0,0,100/L190*Stationär!C$14/100)),"Eingabe Spalten D&amp;E",IF(L190=0,0,100/L190*Stationär!C$14/100))</f>
        <v>Eingabe Spalten D&amp;E</v>
      </c>
      <c r="O190" s="101" t="str">
        <f>IF(ISERROR(IF(M190=0,0,100/M190*Stationär!C$14/100)),"Eingabe Spalten D&amp;E",IF(M190=0,0,100/M190*Stationär!C$14/100))</f>
        <v>Eingabe Spalten D&amp;E</v>
      </c>
    </row>
    <row r="191" spans="1:15" x14ac:dyDescent="0.3">
      <c r="A191" s="100" t="s">
        <v>152</v>
      </c>
      <c r="B191" s="96" t="s">
        <v>5</v>
      </c>
      <c r="C191" s="96" t="str">
        <f t="shared" si="22"/>
        <v>Sporttherapie Psychosomatik</v>
      </c>
      <c r="D191" s="144" t="s">
        <v>38</v>
      </c>
      <c r="E191" s="96">
        <v>100</v>
      </c>
      <c r="F191" s="96">
        <v>50</v>
      </c>
      <c r="H191" s="96" t="e">
        <f>_xlfn.XLOOKUP(C191,Stationär!B$21:B$32,Stationär!D$21:D$32)</f>
        <v>#N/A</v>
      </c>
      <c r="I191" s="96" t="e">
        <f>_xlfn.XLOOKUP(C191,Stationär!B$21:B$32,Stationär!E$21:E$32)</f>
        <v>#N/A</v>
      </c>
      <c r="J191" s="125" t="str" cm="1">
        <f t="array" ref="J191">TRIM(IF(ISERROR(RIGHT(H191,LEN(H191)-LOOKUP(999,FIND(":",H191,ROW(H:H))))),0,RIGHT(H191,LEN(H191)-LOOKUP(999,FIND(":",H191,ROW(H:H))))))</f>
        <v>0</v>
      </c>
      <c r="K191" s="96" t="e" cm="1">
        <f t="array" ref="K191">TRIM(RIGHT(I191,LEN(I191)-LOOKUP(999,FIND(":",I191,ROW(I:I)))))</f>
        <v>#N/A</v>
      </c>
      <c r="L191" s="96" t="e">
        <f t="shared" si="23"/>
        <v>#N/A</v>
      </c>
      <c r="M191" s="96" t="e">
        <f t="shared" si="24"/>
        <v>#N/A</v>
      </c>
      <c r="N191" s="96" t="str">
        <f>IF(ISERROR(IF(L191=0,0,100/L191*Stationär!C$14/100)),"Eingabe Spalten D&amp;E",IF(L191=0,0,100/L191*Stationär!C$14/100))</f>
        <v>Eingabe Spalten D&amp;E</v>
      </c>
      <c r="O191" s="101" t="str">
        <f>IF(ISERROR(IF(M191=0,0,100/M191*Stationär!C$14/100)),"Eingabe Spalten D&amp;E",IF(M191=0,0,100/M191*Stationär!C$14/100))</f>
        <v>Eingabe Spalten D&amp;E</v>
      </c>
    </row>
    <row r="192" spans="1:15" x14ac:dyDescent="0.3">
      <c r="A192" s="100" t="s">
        <v>152</v>
      </c>
      <c r="B192" s="96" t="s">
        <v>6</v>
      </c>
      <c r="C192" s="96" t="str">
        <f t="shared" si="22"/>
        <v>Ergotherapie Psychosomatik</v>
      </c>
      <c r="D192" s="144" t="s">
        <v>39</v>
      </c>
      <c r="E192" s="96">
        <v>43</v>
      </c>
      <c r="F192" s="96">
        <v>25</v>
      </c>
      <c r="H192" s="96" t="e">
        <f>_xlfn.XLOOKUP(C192,Stationär!B$21:B$32,Stationär!D$21:D$32)</f>
        <v>#N/A</v>
      </c>
      <c r="I192" s="96" t="e">
        <f>_xlfn.XLOOKUP(C192,Stationär!B$21:B$32,Stationär!E$21:E$32)</f>
        <v>#N/A</v>
      </c>
      <c r="J192" s="125" t="str" cm="1">
        <f t="array" ref="J192">TRIM(IF(ISERROR(RIGHT(H192,LEN(H192)-LOOKUP(999,FIND(":",H192,ROW(H:H))))),0,RIGHT(H192,LEN(H192)-LOOKUP(999,FIND(":",H192,ROW(H:H))))))</f>
        <v>0</v>
      </c>
      <c r="K192" s="96" t="e" cm="1">
        <f t="array" ref="K192">TRIM(RIGHT(I192,LEN(I192)-LOOKUP(999,FIND(":",I192,ROW(I:I)))))</f>
        <v>#N/A</v>
      </c>
      <c r="L192" s="96" t="e">
        <f t="shared" si="23"/>
        <v>#N/A</v>
      </c>
      <c r="M192" s="96" t="e">
        <f t="shared" si="24"/>
        <v>#N/A</v>
      </c>
      <c r="N192" s="96" t="str">
        <f>IF(ISERROR(IF(L192=0,0,100/L192*Stationär!C$14/100)),"Eingabe Spalten D&amp;E",IF(L192=0,0,100/L192*Stationär!C$14/100))</f>
        <v>Eingabe Spalten D&amp;E</v>
      </c>
      <c r="O192" s="101" t="str">
        <f>IF(ISERROR(IF(M192=0,0,100/M192*Stationär!C$14/100)),"Eingabe Spalten D&amp;E",IF(M192=0,0,100/M192*Stationär!C$14/100))</f>
        <v>Eingabe Spalten D&amp;E</v>
      </c>
    </row>
    <row r="193" spans="1:15" x14ac:dyDescent="0.3">
      <c r="A193" s="100" t="s">
        <v>152</v>
      </c>
      <c r="B193" s="96" t="s">
        <v>7</v>
      </c>
      <c r="C193" s="96" t="str">
        <f t="shared" si="22"/>
        <v>Ernährungsberatung Psychosomatik</v>
      </c>
      <c r="D193" s="144" t="s">
        <v>40</v>
      </c>
      <c r="E193" s="96">
        <v>100</v>
      </c>
      <c r="F193" s="96">
        <v>67</v>
      </c>
      <c r="H193" s="96" t="e">
        <f>_xlfn.XLOOKUP(C193,Stationär!B$21:B$32,Stationär!D$21:D$32)</f>
        <v>#N/A</v>
      </c>
      <c r="I193" s="96" t="e">
        <f>_xlfn.XLOOKUP(C193,Stationär!B$21:B$32,Stationär!E$21:E$32)</f>
        <v>#N/A</v>
      </c>
      <c r="J193" s="125" t="str" cm="1">
        <f t="array" ref="J193">TRIM(IF(ISERROR(RIGHT(H193,LEN(H193)-LOOKUP(999,FIND(":",H193,ROW(H:H))))),0,RIGHT(H193,LEN(H193)-LOOKUP(999,FIND(":",H193,ROW(H:H))))))</f>
        <v>0</v>
      </c>
      <c r="K193" s="96" t="e" cm="1">
        <f t="array" ref="K193">TRIM(RIGHT(I193,LEN(I193)-LOOKUP(999,FIND(":",I193,ROW(I:I)))))</f>
        <v>#N/A</v>
      </c>
      <c r="L193" s="96" t="e">
        <f t="shared" si="23"/>
        <v>#N/A</v>
      </c>
      <c r="M193" s="96" t="e">
        <f t="shared" si="24"/>
        <v>#N/A</v>
      </c>
      <c r="N193" s="96" t="str">
        <f>IF(ISERROR(IF(L193=0,0,100/L193*Stationär!C$14/100)),"Eingabe Spalten D&amp;E",IF(L193=0,0,100/L193*Stationär!C$14/100))</f>
        <v>Eingabe Spalten D&amp;E</v>
      </c>
      <c r="O193" s="101" t="str">
        <f>IF(ISERROR(IF(M193=0,0,100/M193*Stationär!C$14/100)),"Eingabe Spalten D&amp;E",IF(M193=0,0,100/M193*Stationär!C$14/100))</f>
        <v>Eingabe Spalten D&amp;E</v>
      </c>
    </row>
    <row r="194" spans="1:15" x14ac:dyDescent="0.3">
      <c r="A194" s="100" t="s">
        <v>152</v>
      </c>
      <c r="B194" s="96" t="s">
        <v>206</v>
      </c>
      <c r="C194" s="96" t="str">
        <f t="shared" si="22"/>
        <v>Sozialberatung Psychosomatik</v>
      </c>
      <c r="D194" s="144" t="s">
        <v>40</v>
      </c>
      <c r="E194" s="96">
        <v>100</v>
      </c>
      <c r="F194" s="96">
        <v>67</v>
      </c>
      <c r="H194" s="96" t="e">
        <f>_xlfn.XLOOKUP(C194,Stationär!B$21:B$32,Stationär!D$21:D$32)</f>
        <v>#N/A</v>
      </c>
      <c r="I194" s="96" t="e">
        <f>_xlfn.XLOOKUP(C194,Stationär!B$21:B$32,Stationär!E$21:E$32)</f>
        <v>#N/A</v>
      </c>
      <c r="J194" s="125" t="str" cm="1">
        <f t="array" ref="J194">TRIM(IF(ISERROR(RIGHT(H194,LEN(H194)-LOOKUP(999,FIND(":",H194,ROW(H:H))))),0,RIGHT(H194,LEN(H194)-LOOKUP(999,FIND(":",H194,ROW(H:H))))))</f>
        <v>0</v>
      </c>
      <c r="K194" s="96" t="e" cm="1">
        <f t="array" ref="K194">TRIM(RIGHT(I194,LEN(I194)-LOOKUP(999,FIND(":",I194,ROW(I:I)))))</f>
        <v>#N/A</v>
      </c>
      <c r="L194" s="96" t="e">
        <f t="shared" si="23"/>
        <v>#N/A</v>
      </c>
      <c r="M194" s="96" t="e">
        <f t="shared" si="24"/>
        <v>#N/A</v>
      </c>
      <c r="N194" s="96" t="str">
        <f>IF(ISERROR(IF(L194=0,0,100/L194*Stationär!C$14/100)),"Eingabe Spalten D&amp;E",IF(L194=0,0,100/L194*Stationär!C$14/100))</f>
        <v>Eingabe Spalten D&amp;E</v>
      </c>
      <c r="O194" s="101" t="str">
        <f>IF(ISERROR(IF(M194=0,0,100/M194*Stationär!C$14/100)),"Eingabe Spalten D&amp;E",IF(M194=0,0,100/M194*Stationär!C$14/100))</f>
        <v>Eingabe Spalten D&amp;E</v>
      </c>
    </row>
    <row r="195" spans="1:15" x14ac:dyDescent="0.3">
      <c r="A195" s="100" t="s">
        <v>152</v>
      </c>
      <c r="B195" s="96" t="s">
        <v>207</v>
      </c>
      <c r="H195" s="96" t="e">
        <f>_xlfn.XLOOKUP(C195,Stationär!B$21:B$32,Stationär!D$21:D$32)</f>
        <v>#N/A</v>
      </c>
      <c r="I195" s="96" t="e">
        <f>_xlfn.XLOOKUP(C195,Stationär!B$21:B$32,Stationär!E$21:E$32)</f>
        <v>#N/A</v>
      </c>
      <c r="J195" s="125" t="str" cm="1">
        <f t="array" ref="J195">TRIM(IF(ISERROR(RIGHT(H195,LEN(H195)-LOOKUP(999,FIND(":",H195,ROW(H:H))))),0,RIGHT(H195,LEN(H195)-LOOKUP(999,FIND(":",H195,ROW(H:H))))))</f>
        <v>0</v>
      </c>
      <c r="K195" s="96" t="e" cm="1">
        <f t="array" ref="K195">TRIM(RIGHT(I195,LEN(I195)-LOOKUP(999,FIND(":",I195,ROW(I:I)))))</f>
        <v>#N/A</v>
      </c>
      <c r="L195" s="96" t="e">
        <f t="shared" si="23"/>
        <v>#N/A</v>
      </c>
      <c r="M195" s="96" t="e">
        <f t="shared" si="24"/>
        <v>#N/A</v>
      </c>
      <c r="N195" s="96" t="str">
        <f>IF(ISERROR(IF(L195=0,0,100/L195*Stationär!C$14/100)),"Eingabe Spalten D&amp;E",IF(L195=0,0,100/L195*Stationär!C$14/100))</f>
        <v>Eingabe Spalten D&amp;E</v>
      </c>
      <c r="O195" s="101" t="str">
        <f>IF(ISERROR(IF(M195=0,0,100/M195*Stationär!C$14/100)),"Eingabe Spalten D&amp;E",IF(M195=0,0,100/M195*Stationär!C$14/100))</f>
        <v>Eingabe Spalten D&amp;E</v>
      </c>
    </row>
    <row r="196" spans="1:15" x14ac:dyDescent="0.3">
      <c r="A196" s="102" t="s">
        <v>152</v>
      </c>
      <c r="B196" s="103" t="s">
        <v>209</v>
      </c>
      <c r="C196" s="103"/>
      <c r="D196" s="146"/>
      <c r="E196" s="103"/>
      <c r="F196" s="103"/>
      <c r="G196" s="103"/>
      <c r="H196" s="103" t="e">
        <f>_xlfn.XLOOKUP(C196,Stationär!B$21:B$32,Stationär!D$21:D$32)</f>
        <v>#N/A</v>
      </c>
      <c r="I196" s="103" t="e">
        <f>_xlfn.XLOOKUP(C196,Stationär!B$21:B$32,Stationär!E$21:E$32)</f>
        <v>#N/A</v>
      </c>
      <c r="J196" s="127" t="str" cm="1">
        <f t="array" ref="J196">TRIM(IF(ISERROR(RIGHT(H196,LEN(H196)-LOOKUP(999,FIND(":",H196,ROW(H:H))))),0,RIGHT(H196,LEN(H196)-LOOKUP(999,FIND(":",H196,ROW(H:H))))))</f>
        <v>0</v>
      </c>
      <c r="K196" s="103" t="e" cm="1">
        <f t="array" ref="K196">TRIM(RIGHT(I196,LEN(I196)-LOOKUP(999,FIND(":",I196,ROW(I:I)))))</f>
        <v>#N/A</v>
      </c>
      <c r="L196" s="103" t="e">
        <f t="shared" si="23"/>
        <v>#N/A</v>
      </c>
      <c r="M196" s="103" t="e">
        <f t="shared" si="24"/>
        <v>#N/A</v>
      </c>
      <c r="N196" s="103" t="str">
        <f>IF(ISERROR(IF(L196=0,0,100/L196*Stationär!C$14/100)),"Eingabe Spalten D&amp;E",IF(L196=0,0,100/L196*Stationär!C$14/100))</f>
        <v>Eingabe Spalten D&amp;E</v>
      </c>
      <c r="O196" s="104" t="str">
        <f>IF(ISERROR(IF(M196=0,0,100/M196*Stationär!C$14/100)),"Eingabe Spalten D&amp;E",IF(M196=0,0,100/M196*Stationär!C$14/100))</f>
        <v>Eingabe Spalten D&amp;E</v>
      </c>
    </row>
    <row r="197" spans="1:15" x14ac:dyDescent="0.3">
      <c r="A197" s="97" t="s">
        <v>152</v>
      </c>
      <c r="B197" s="98" t="s">
        <v>2</v>
      </c>
      <c r="C197" s="98" t="str">
        <f>B197&amp;" "&amp;B$118</f>
        <v>Ärztlicher Bereich Onkologie</v>
      </c>
      <c r="D197" s="145" t="s">
        <v>82</v>
      </c>
      <c r="E197" s="98">
        <v>20</v>
      </c>
      <c r="F197" s="98">
        <v>14</v>
      </c>
      <c r="G197" s="98"/>
      <c r="H197" s="98" t="e">
        <f>_xlfn.XLOOKUP(C197,Stationär!B$21:B$32,Stationär!D$21:D$32)</f>
        <v>#N/A</v>
      </c>
      <c r="I197" s="98" t="e">
        <f>_xlfn.XLOOKUP(C197,Stationär!B$21:B$32,Stationär!E$21:E$32)</f>
        <v>#N/A</v>
      </c>
      <c r="J197" s="124" t="str" cm="1">
        <f t="array" ref="J197">TRIM(IF(ISERROR(RIGHT(H197,LEN(H197)-LOOKUP(999,FIND(":",H197,ROW(H:H))))),0,RIGHT(H197,LEN(H197)-LOOKUP(999,FIND(":",H197,ROW(H:H))))))</f>
        <v>0</v>
      </c>
      <c r="K197" s="98" t="e" cm="1">
        <f t="array" ref="K197">TRIM(RIGHT(I197,LEN(I197)-LOOKUP(999,FIND(":",I197,ROW(I:I)))))</f>
        <v>#N/A</v>
      </c>
      <c r="L197" s="98" t="e">
        <f t="shared" si="23"/>
        <v>#N/A</v>
      </c>
      <c r="M197" s="98" t="e">
        <f t="shared" si="24"/>
        <v>#N/A</v>
      </c>
      <c r="N197" s="98" t="str">
        <f>IF(ISERROR(IF(L197=0,0,100/L197*Stationär!C$14/100)),"Eingabe Spalten D&amp;E",IF(L197=0,0,100/L197*Stationär!C$14/100))</f>
        <v>Eingabe Spalten D&amp;E</v>
      </c>
      <c r="O197" s="99" t="str">
        <f>IF(ISERROR(IF(M197=0,0,100/M197*Stationär!C$14/100)),"Eingabe Spalten D&amp;E",IF(M197=0,0,100/M197*Stationär!C$14/100))</f>
        <v>Eingabe Spalten D&amp;E</v>
      </c>
    </row>
    <row r="198" spans="1:15" x14ac:dyDescent="0.3">
      <c r="A198" s="100" t="s">
        <v>152</v>
      </c>
      <c r="B198" s="96" t="s">
        <v>3</v>
      </c>
      <c r="C198" s="96" t="str">
        <f t="shared" ref="C198:C208" si="25">B198&amp;" "&amp;B$118</f>
        <v>Psychologischer Bereich Onkologie</v>
      </c>
      <c r="D198" s="144" t="s">
        <v>89</v>
      </c>
      <c r="E198" s="96">
        <v>67</v>
      </c>
      <c r="F198" s="96">
        <v>40</v>
      </c>
      <c r="H198" s="96" t="e">
        <f>_xlfn.XLOOKUP(C198,Stationär!B$21:B$32,Stationär!D$21:D$32)</f>
        <v>#N/A</v>
      </c>
      <c r="I198" s="96" t="e">
        <f>_xlfn.XLOOKUP(C198,Stationär!B$21:B$32,Stationär!E$21:E$32)</f>
        <v>#N/A</v>
      </c>
      <c r="J198" s="125" t="str" cm="1">
        <f t="array" ref="J198">TRIM(IF(ISERROR(RIGHT(H198,LEN(H198)-LOOKUP(999,FIND(":",H198,ROW(H:H))))),0,RIGHT(H198,LEN(H198)-LOOKUP(999,FIND(":",H198,ROW(H:H))))))</f>
        <v>0</v>
      </c>
      <c r="K198" s="96" t="e" cm="1">
        <f t="array" ref="K198">TRIM(RIGHT(I198,LEN(I198)-LOOKUP(999,FIND(":",I198,ROW(I:I)))))</f>
        <v>#N/A</v>
      </c>
      <c r="L198" s="96" t="e">
        <f t="shared" si="23"/>
        <v>#N/A</v>
      </c>
      <c r="M198" s="96" t="e">
        <f t="shared" si="24"/>
        <v>#N/A</v>
      </c>
      <c r="N198" s="96" t="str">
        <f>IF(ISERROR(IF(L198=0,0,100/L198*Stationär!C$14/100)),"Eingabe Spalten D&amp;E",IF(L198=0,0,100/L198*Stationär!C$14/100))</f>
        <v>Eingabe Spalten D&amp;E</v>
      </c>
      <c r="O198" s="101" t="str">
        <f>IF(ISERROR(IF(M198=0,0,100/M198*Stationär!C$14/100)),"Eingabe Spalten D&amp;E",IF(M198=0,0,100/M198*Stationär!C$14/100))</f>
        <v>Eingabe Spalten D&amp;E</v>
      </c>
    </row>
    <row r="199" spans="1:15" x14ac:dyDescent="0.3">
      <c r="A199" s="100" t="s">
        <v>152</v>
      </c>
      <c r="B199" s="96" t="s">
        <v>4</v>
      </c>
      <c r="C199" s="96" t="str">
        <f t="shared" si="25"/>
        <v>Pflege Onkologie</v>
      </c>
      <c r="D199" s="144" t="s">
        <v>83</v>
      </c>
      <c r="E199" s="96">
        <v>14</v>
      </c>
      <c r="F199" s="96">
        <v>10</v>
      </c>
      <c r="H199" s="96" t="e">
        <f>_xlfn.XLOOKUP(C199,Stationär!B$21:B$32,Stationär!D$21:D$32)</f>
        <v>#N/A</v>
      </c>
      <c r="I199" s="96" t="e">
        <f>_xlfn.XLOOKUP(C199,Stationär!B$21:B$32,Stationär!E$21:E$32)</f>
        <v>#N/A</v>
      </c>
      <c r="J199" s="125" t="str" cm="1">
        <f t="array" ref="J199">TRIM(IF(ISERROR(RIGHT(H199,LEN(H199)-LOOKUP(999,FIND(":",H199,ROW(H:H))))),0,RIGHT(H199,LEN(H199)-LOOKUP(999,FIND(":",H199,ROW(H:H))))))</f>
        <v>0</v>
      </c>
      <c r="K199" s="96" t="e" cm="1">
        <f t="array" ref="K199">TRIM(RIGHT(I199,LEN(I199)-LOOKUP(999,FIND(":",I199,ROW(I:I)))))</f>
        <v>#N/A</v>
      </c>
      <c r="L199" s="96" t="e">
        <f t="shared" si="23"/>
        <v>#N/A</v>
      </c>
      <c r="M199" s="96" t="e">
        <f t="shared" si="24"/>
        <v>#N/A</v>
      </c>
      <c r="N199" s="96" t="str">
        <f>IF(ISERROR(IF(L199=0,0,100/L199*Stationär!C$14/100)),"Eingabe Spalten D&amp;E",IF(L199=0,0,100/L199*Stationär!C$14/100))</f>
        <v>Eingabe Spalten D&amp;E</v>
      </c>
      <c r="O199" s="101" t="str">
        <f>IF(ISERROR(IF(M199=0,0,100/M199*Stationär!C$14/100)),"Eingabe Spalten D&amp;E",IF(M199=0,0,100/M199*Stationär!C$14/100))</f>
        <v>Eingabe Spalten D&amp;E</v>
      </c>
    </row>
    <row r="200" spans="1:15" x14ac:dyDescent="0.3">
      <c r="A200" s="100" t="s">
        <v>152</v>
      </c>
      <c r="B200" s="96" t="s">
        <v>143</v>
      </c>
      <c r="C200" s="96" t="str">
        <f t="shared" si="25"/>
        <v>­ davon examinierte Pflegekräfte (2/3 Regelung) Onkologie</v>
      </c>
      <c r="D200" s="144" t="s">
        <v>144</v>
      </c>
      <c r="E200" s="96">
        <f>E199*3/2</f>
        <v>21</v>
      </c>
      <c r="F200" s="96">
        <f>F199*3/2</f>
        <v>15</v>
      </c>
      <c r="H200" s="96" t="e">
        <f>_xlfn.XLOOKUP(C200,Stationär!B$21:B$32,Stationär!D$21:D$32)</f>
        <v>#N/A</v>
      </c>
      <c r="I200" s="96" t="e">
        <f>_xlfn.XLOOKUP(C200,Stationär!B$21:B$32,Stationär!E$21:E$32)</f>
        <v>#N/A</v>
      </c>
      <c r="J200" s="125" t="str" cm="1">
        <f t="array" ref="J200">TRIM(IF(ISERROR(RIGHT(H200,LEN(H200)-LOOKUP(999,FIND(":",H200,ROW(H:H))))),0,RIGHT(H200,LEN(H200)-LOOKUP(999,FIND(":",H200,ROW(H:H))))))</f>
        <v>0</v>
      </c>
      <c r="K200" s="96" t="e" cm="1">
        <f t="array" ref="K200">TRIM(RIGHT(I200,LEN(I200)-LOOKUP(999,FIND(":",I200,ROW(I:I)))))</f>
        <v>#N/A</v>
      </c>
      <c r="L200" s="96" t="e">
        <f t="shared" si="23"/>
        <v>#N/A</v>
      </c>
      <c r="M200" s="96" t="e">
        <f t="shared" si="24"/>
        <v>#N/A</v>
      </c>
      <c r="N200" s="96" t="str">
        <f>IF(ISERROR(IF(L200=0,0,100/L200*Stationär!C$14/100)),"Eingabe Spalten D&amp;E",IF(L200=0,0,100/L200*Stationär!C$14/100))</f>
        <v>Eingabe Spalten D&amp;E</v>
      </c>
      <c r="O200" s="101" t="str">
        <f>IF(ISERROR(IF(M200=0,0,100/M200*Stationär!C$14/100)),"Eingabe Spalten D&amp;E",IF(M200=0,0,100/M200*Stationär!C$14/100))</f>
        <v>Eingabe Spalten D&amp;E</v>
      </c>
    </row>
    <row r="201" spans="1:15" x14ac:dyDescent="0.3">
      <c r="A201" s="100" t="s">
        <v>152</v>
      </c>
      <c r="B201" s="96" t="s">
        <v>10</v>
      </c>
      <c r="C201" s="96" t="str">
        <f t="shared" si="25"/>
        <v>Physiotherapie Onkologie</v>
      </c>
      <c r="D201" s="144" t="s">
        <v>36</v>
      </c>
      <c r="E201" s="96">
        <v>40</v>
      </c>
      <c r="F201" s="96">
        <v>25</v>
      </c>
      <c r="H201" s="96" t="e">
        <f>_xlfn.XLOOKUP(C201,Stationär!B$21:B$32,Stationär!D$21:D$32)</f>
        <v>#N/A</v>
      </c>
      <c r="I201" s="96" t="e">
        <f>_xlfn.XLOOKUP(C201,Stationär!B$21:B$32,Stationär!E$21:E$32)</f>
        <v>#N/A</v>
      </c>
      <c r="J201" s="125" t="str" cm="1">
        <f t="array" ref="J201">TRIM(IF(ISERROR(RIGHT(H201,LEN(H201)-LOOKUP(999,FIND(":",H201,ROW(H:H))))),0,RIGHT(H201,LEN(H201)-LOOKUP(999,FIND(":",H201,ROW(H:H))))))</f>
        <v>0</v>
      </c>
      <c r="K201" s="96" t="e" cm="1">
        <f t="array" ref="K201">TRIM(RIGHT(I201,LEN(I201)-LOOKUP(999,FIND(":",I201,ROW(I:I)))))</f>
        <v>#N/A</v>
      </c>
      <c r="L201" s="96" t="e">
        <f t="shared" si="23"/>
        <v>#N/A</v>
      </c>
      <c r="M201" s="96" t="e">
        <f t="shared" si="24"/>
        <v>#N/A</v>
      </c>
      <c r="N201" s="96" t="str">
        <f>IF(ISERROR(IF(L201=0,0,100/L201*Stationär!C$14/100)),"Eingabe Spalten D&amp;E",IF(L201=0,0,100/L201*Stationär!C$14/100))</f>
        <v>Eingabe Spalten D&amp;E</v>
      </c>
      <c r="O201" s="101" t="str">
        <f>IF(ISERROR(IF(M201=0,0,100/M201*Stationär!C$14/100)),"Eingabe Spalten D&amp;E",IF(M201=0,0,100/M201*Stationär!C$14/100))</f>
        <v>Eingabe Spalten D&amp;E</v>
      </c>
    </row>
    <row r="202" spans="1:15" x14ac:dyDescent="0.3">
      <c r="A202" s="100" t="s">
        <v>152</v>
      </c>
      <c r="B202" s="96" t="s">
        <v>11</v>
      </c>
      <c r="C202" s="96" t="str">
        <f t="shared" si="25"/>
        <v>Physikalische Therapie Onkologie</v>
      </c>
      <c r="D202" s="144" t="s">
        <v>37</v>
      </c>
      <c r="E202" s="96">
        <v>133</v>
      </c>
      <c r="F202" s="96">
        <v>80</v>
      </c>
      <c r="H202" s="96" t="e">
        <f>_xlfn.XLOOKUP(C202,Stationär!B$21:B$32,Stationär!D$21:D$32)</f>
        <v>#N/A</v>
      </c>
      <c r="I202" s="96" t="e">
        <f>_xlfn.XLOOKUP(C202,Stationär!B$21:B$32,Stationär!E$21:E$32)</f>
        <v>#N/A</v>
      </c>
      <c r="J202" s="125" t="str" cm="1">
        <f t="array" ref="J202">TRIM(IF(ISERROR(RIGHT(H202,LEN(H202)-LOOKUP(999,FIND(":",H202,ROW(H:H))))),0,RIGHT(H202,LEN(H202)-LOOKUP(999,FIND(":",H202,ROW(H:H))))))</f>
        <v>0</v>
      </c>
      <c r="K202" s="96" t="e" cm="1">
        <f t="array" ref="K202">TRIM(RIGHT(I202,LEN(I202)-LOOKUP(999,FIND(":",I202,ROW(I:I)))))</f>
        <v>#N/A</v>
      </c>
      <c r="L202" s="96" t="e">
        <f t="shared" si="23"/>
        <v>#N/A</v>
      </c>
      <c r="M202" s="96" t="e">
        <f t="shared" si="24"/>
        <v>#N/A</v>
      </c>
      <c r="N202" s="96" t="str">
        <f>IF(ISERROR(IF(L202=0,0,100/L202*Stationär!C$14/100)),"Eingabe Spalten D&amp;E",IF(L202=0,0,100/L202*Stationär!C$14/100))</f>
        <v>Eingabe Spalten D&amp;E</v>
      </c>
      <c r="O202" s="101" t="str">
        <f>IF(ISERROR(IF(M202=0,0,100/M202*Stationär!C$14/100)),"Eingabe Spalten D&amp;E",IF(M202=0,0,100/M202*Stationär!C$14/100))</f>
        <v>Eingabe Spalten D&amp;E</v>
      </c>
    </row>
    <row r="203" spans="1:15" x14ac:dyDescent="0.3">
      <c r="A203" s="100" t="s">
        <v>152</v>
      </c>
      <c r="B203" s="96" t="s">
        <v>5</v>
      </c>
      <c r="C203" s="96" t="str">
        <f t="shared" si="25"/>
        <v>Sporttherapie Onkologie</v>
      </c>
      <c r="D203" s="144" t="s">
        <v>38</v>
      </c>
      <c r="E203" s="96">
        <v>100</v>
      </c>
      <c r="F203" s="96">
        <v>50</v>
      </c>
      <c r="H203" s="96" t="e">
        <f>_xlfn.XLOOKUP(C203,Stationär!B$21:B$32,Stationär!D$21:D$32)</f>
        <v>#N/A</v>
      </c>
      <c r="I203" s="96" t="e">
        <f>_xlfn.XLOOKUP(C203,Stationär!B$21:B$32,Stationär!E$21:E$32)</f>
        <v>#N/A</v>
      </c>
      <c r="J203" s="125" t="str" cm="1">
        <f t="array" ref="J203">TRIM(IF(ISERROR(RIGHT(H203,LEN(H203)-LOOKUP(999,FIND(":",H203,ROW(H:H))))),0,RIGHT(H203,LEN(H203)-LOOKUP(999,FIND(":",H203,ROW(H:H))))))</f>
        <v>0</v>
      </c>
      <c r="K203" s="96" t="e" cm="1">
        <f t="array" ref="K203">TRIM(RIGHT(I203,LEN(I203)-LOOKUP(999,FIND(":",I203,ROW(I:I)))))</f>
        <v>#N/A</v>
      </c>
      <c r="L203" s="96" t="e">
        <f t="shared" si="23"/>
        <v>#N/A</v>
      </c>
      <c r="M203" s="96" t="e">
        <f t="shared" si="24"/>
        <v>#N/A</v>
      </c>
      <c r="N203" s="96" t="str">
        <f>IF(ISERROR(IF(L203=0,0,100/L203*Stationär!C$14/100)),"Eingabe Spalten D&amp;E",IF(L203=0,0,100/L203*Stationär!C$14/100))</f>
        <v>Eingabe Spalten D&amp;E</v>
      </c>
      <c r="O203" s="101" t="str">
        <f>IF(ISERROR(IF(M203=0,0,100/M203*Stationär!C$14/100)),"Eingabe Spalten D&amp;E",IF(M203=0,0,100/M203*Stationär!C$14/100))</f>
        <v>Eingabe Spalten D&amp;E</v>
      </c>
    </row>
    <row r="204" spans="1:15" x14ac:dyDescent="0.3">
      <c r="A204" s="100" t="s">
        <v>152</v>
      </c>
      <c r="B204" s="96" t="s">
        <v>6</v>
      </c>
      <c r="C204" s="96" t="str">
        <f t="shared" si="25"/>
        <v>Ergotherapie Onkologie</v>
      </c>
      <c r="D204" s="144" t="s">
        <v>55</v>
      </c>
      <c r="E204" s="96">
        <v>100</v>
      </c>
      <c r="F204" s="96">
        <v>60</v>
      </c>
      <c r="H204" s="96" t="e">
        <f>_xlfn.XLOOKUP(C204,Stationär!B$21:B$32,Stationär!D$21:D$32)</f>
        <v>#N/A</v>
      </c>
      <c r="I204" s="96" t="e">
        <f>_xlfn.XLOOKUP(C204,Stationär!B$21:B$32,Stationär!E$21:E$32)</f>
        <v>#N/A</v>
      </c>
      <c r="J204" s="125" t="str" cm="1">
        <f t="array" ref="J204">TRIM(IF(ISERROR(RIGHT(H204,LEN(H204)-LOOKUP(999,FIND(":",H204,ROW(H:H))))),0,RIGHT(H204,LEN(H204)-LOOKUP(999,FIND(":",H204,ROW(H:H))))))</f>
        <v>0</v>
      </c>
      <c r="K204" s="96" t="e" cm="1">
        <f t="array" ref="K204">TRIM(RIGHT(I204,LEN(I204)-LOOKUP(999,FIND(":",I204,ROW(I:I)))))</f>
        <v>#N/A</v>
      </c>
      <c r="L204" s="96" t="e">
        <f t="shared" si="23"/>
        <v>#N/A</v>
      </c>
      <c r="M204" s="96" t="e">
        <f t="shared" si="24"/>
        <v>#N/A</v>
      </c>
      <c r="N204" s="96" t="str">
        <f>IF(ISERROR(IF(L204=0,0,100/L204*Stationär!C$14/100)),"Eingabe Spalten D&amp;E",IF(L204=0,0,100/L204*Stationär!C$14/100))</f>
        <v>Eingabe Spalten D&amp;E</v>
      </c>
      <c r="O204" s="101" t="str">
        <f>IF(ISERROR(IF(M204=0,0,100/M204*Stationär!C$14/100)),"Eingabe Spalten D&amp;E",IF(M204=0,0,100/M204*Stationär!C$14/100))</f>
        <v>Eingabe Spalten D&amp;E</v>
      </c>
    </row>
    <row r="205" spans="1:15" x14ac:dyDescent="0.3">
      <c r="A205" s="100" t="s">
        <v>152</v>
      </c>
      <c r="B205" s="96" t="s">
        <v>7</v>
      </c>
      <c r="C205" s="96" t="str">
        <f t="shared" si="25"/>
        <v>Ernährungsberatung Onkologie</v>
      </c>
      <c r="D205" s="144" t="s">
        <v>55</v>
      </c>
      <c r="E205" s="96">
        <v>100</v>
      </c>
      <c r="F205" s="96">
        <v>60</v>
      </c>
      <c r="H205" s="96" t="e">
        <f>_xlfn.XLOOKUP(C205,Stationär!B$21:B$32,Stationär!D$21:D$32)</f>
        <v>#N/A</v>
      </c>
      <c r="I205" s="96" t="e">
        <f>_xlfn.XLOOKUP(C205,Stationär!B$21:B$32,Stationär!E$21:E$32)</f>
        <v>#N/A</v>
      </c>
      <c r="J205" s="125" t="str" cm="1">
        <f t="array" ref="J205">TRIM(IF(ISERROR(RIGHT(H205,LEN(H205)-LOOKUP(999,FIND(":",H205,ROW(H:H))))),0,RIGHT(H205,LEN(H205)-LOOKUP(999,FIND(":",H205,ROW(H:H))))))</f>
        <v>0</v>
      </c>
      <c r="K205" s="96" t="e" cm="1">
        <f t="array" ref="K205">TRIM(RIGHT(I205,LEN(I205)-LOOKUP(999,FIND(":",I205,ROW(I:I)))))</f>
        <v>#N/A</v>
      </c>
      <c r="L205" s="96" t="e">
        <f t="shared" si="23"/>
        <v>#N/A</v>
      </c>
      <c r="M205" s="96" t="e">
        <f t="shared" si="24"/>
        <v>#N/A</v>
      </c>
      <c r="N205" s="96" t="str">
        <f>IF(ISERROR(IF(L205=0,0,100/L205*Stationär!C$14/100)),"Eingabe Spalten D&amp;E",IF(L205=0,0,100/L205*Stationär!C$14/100))</f>
        <v>Eingabe Spalten D&amp;E</v>
      </c>
      <c r="O205" s="101" t="str">
        <f>IF(ISERROR(IF(M205=0,0,100/M205*Stationär!C$14/100)),"Eingabe Spalten D&amp;E",IF(M205=0,0,100/M205*Stationär!C$14/100))</f>
        <v>Eingabe Spalten D&amp;E</v>
      </c>
    </row>
    <row r="206" spans="1:15" x14ac:dyDescent="0.3">
      <c r="A206" s="100" t="s">
        <v>152</v>
      </c>
      <c r="B206" s="96" t="s">
        <v>206</v>
      </c>
      <c r="C206" s="96" t="str">
        <f t="shared" si="25"/>
        <v>Sozialberatung Onkologie</v>
      </c>
      <c r="D206" s="144" t="s">
        <v>46</v>
      </c>
      <c r="E206" s="96">
        <v>120</v>
      </c>
      <c r="F206" s="96">
        <v>80</v>
      </c>
      <c r="H206" s="96" t="e">
        <f>_xlfn.XLOOKUP(C206,Stationär!B$21:B$32,Stationär!D$21:D$32)</f>
        <v>#N/A</v>
      </c>
      <c r="I206" s="96" t="e">
        <f>_xlfn.XLOOKUP(C206,Stationär!B$21:B$32,Stationär!E$21:E$32)</f>
        <v>#N/A</v>
      </c>
      <c r="J206" s="125" t="str" cm="1">
        <f t="array" ref="J206">TRIM(IF(ISERROR(RIGHT(H206,LEN(H206)-LOOKUP(999,FIND(":",H206,ROW(H:H))))),0,RIGHT(H206,LEN(H206)-LOOKUP(999,FIND(":",H206,ROW(H:H))))))</f>
        <v>0</v>
      </c>
      <c r="K206" s="96" t="e" cm="1">
        <f t="array" ref="K206">TRIM(RIGHT(I206,LEN(I206)-LOOKUP(999,FIND(":",I206,ROW(I:I)))))</f>
        <v>#N/A</v>
      </c>
      <c r="L206" s="96" t="e">
        <f t="shared" si="23"/>
        <v>#N/A</v>
      </c>
      <c r="M206" s="96" t="e">
        <f t="shared" si="24"/>
        <v>#N/A</v>
      </c>
      <c r="N206" s="96" t="str">
        <f>IF(ISERROR(IF(L206=0,0,100/L206*Stationär!C$14/100)),"Eingabe Spalten D&amp;E",IF(L206=0,0,100/L206*Stationär!C$14/100))</f>
        <v>Eingabe Spalten D&amp;E</v>
      </c>
      <c r="O206" s="101" t="str">
        <f>IF(ISERROR(IF(M206=0,0,100/M206*Stationär!C$14/100)),"Eingabe Spalten D&amp;E",IF(M206=0,0,100/M206*Stationär!C$14/100))</f>
        <v>Eingabe Spalten D&amp;E</v>
      </c>
    </row>
    <row r="207" spans="1:15" x14ac:dyDescent="0.3">
      <c r="A207" s="100" t="s">
        <v>152</v>
      </c>
      <c r="B207" s="96" t="s">
        <v>207</v>
      </c>
      <c r="C207" s="96" t="str">
        <f t="shared" si="25"/>
        <v>Logopädie* Onkologie</v>
      </c>
      <c r="H207" s="96" t="e">
        <f>_xlfn.XLOOKUP(C207,Stationär!B$21:B$32,Stationär!D$21:D$32)</f>
        <v>#N/A</v>
      </c>
      <c r="I207" s="96" t="e">
        <f>_xlfn.XLOOKUP(C207,Stationär!B$21:B$32,Stationär!E$21:E$32)</f>
        <v>#N/A</v>
      </c>
      <c r="J207" s="125" t="str" cm="1">
        <f t="array" ref="J207">TRIM(IF(ISERROR(RIGHT(H207,LEN(H207)-LOOKUP(999,FIND(":",H207,ROW(H:H))))),0,RIGHT(H207,LEN(H207)-LOOKUP(999,FIND(":",H207,ROW(H:H))))))</f>
        <v>0</v>
      </c>
      <c r="K207" s="96" t="e" cm="1">
        <f t="array" ref="K207">TRIM(RIGHT(I207,LEN(I207)-LOOKUP(999,FIND(":",I207,ROW(I:I)))))</f>
        <v>#N/A</v>
      </c>
      <c r="L207" s="96" t="e">
        <f t="shared" si="23"/>
        <v>#N/A</v>
      </c>
      <c r="M207" s="96" t="e">
        <f t="shared" si="24"/>
        <v>#N/A</v>
      </c>
      <c r="N207" s="96" t="str">
        <f>IF(ISERROR(IF(L207=0,0,100/L207*Stationär!C$14/100)),"Eingabe Spalten D&amp;E",IF(L207=0,0,100/L207*Stationär!C$14/100))</f>
        <v>Eingabe Spalten D&amp;E</v>
      </c>
      <c r="O207" s="101" t="str">
        <f>IF(ISERROR(IF(M207=0,0,100/M207*Stationär!C$14/100)),"Eingabe Spalten D&amp;E",IF(M207=0,0,100/M207*Stationär!C$14/100))</f>
        <v>Eingabe Spalten D&amp;E</v>
      </c>
    </row>
    <row r="208" spans="1:15" x14ac:dyDescent="0.3">
      <c r="A208" s="102" t="s">
        <v>152</v>
      </c>
      <c r="B208" s="103" t="s">
        <v>209</v>
      </c>
      <c r="C208" s="103" t="str">
        <f t="shared" si="25"/>
        <v>Bereich Erziehung** Onkologie</v>
      </c>
      <c r="D208" s="146"/>
      <c r="E208" s="103"/>
      <c r="F208" s="103"/>
      <c r="G208" s="103"/>
      <c r="H208" s="103" t="e">
        <f>_xlfn.XLOOKUP(C208,Stationär!B$21:B$32,Stationär!D$21:D$32)</f>
        <v>#N/A</v>
      </c>
      <c r="I208" s="103" t="e">
        <f>_xlfn.XLOOKUP(C208,Stationär!B$21:B$32,Stationär!E$21:E$32)</f>
        <v>#N/A</v>
      </c>
      <c r="J208" s="127" t="str" cm="1">
        <f t="array" ref="J208">TRIM(IF(ISERROR(RIGHT(H208,LEN(H208)-LOOKUP(999,FIND(":",H208,ROW(H:H))))),0,RIGHT(H208,LEN(H208)-LOOKUP(999,FIND(":",H208,ROW(H:H))))))</f>
        <v>0</v>
      </c>
      <c r="K208" s="103" t="e" cm="1">
        <f t="array" ref="K208">TRIM(RIGHT(I208,LEN(I208)-LOOKUP(999,FIND(":",I208,ROW(I:I)))))</f>
        <v>#N/A</v>
      </c>
      <c r="L208" s="103" t="e">
        <f t="shared" si="23"/>
        <v>#N/A</v>
      </c>
      <c r="M208" s="103" t="e">
        <f t="shared" si="24"/>
        <v>#N/A</v>
      </c>
      <c r="N208" s="103" t="str">
        <f>IF(ISERROR(IF(L208=0,0,100/L208*Stationär!C$14/100)),"Eingabe Spalten D&amp;E",IF(L208=0,0,100/L208*Stationär!C$14/100))</f>
        <v>Eingabe Spalten D&amp;E</v>
      </c>
      <c r="O208" s="104" t="str">
        <f>IF(ISERROR(IF(M208=0,0,100/M208*Stationär!C$14/100)),"Eingabe Spalten D&amp;E",IF(M208=0,0,100/M208*Stationär!C$14/100))</f>
        <v>Eingabe Spalten D&amp;E</v>
      </c>
    </row>
    <row r="209" spans="1:15" x14ac:dyDescent="0.3">
      <c r="A209" s="97" t="s">
        <v>152</v>
      </c>
      <c r="B209" s="98" t="s">
        <v>2</v>
      </c>
      <c r="C209" s="98" t="str">
        <f>B209&amp;" "&amp;B$119</f>
        <v>Ärztlicher Bereich Geriatrie</v>
      </c>
      <c r="D209" s="145" t="s">
        <v>99</v>
      </c>
      <c r="E209" s="98">
        <v>14</v>
      </c>
      <c r="F209" s="98">
        <v>9.5</v>
      </c>
      <c r="G209" s="98"/>
      <c r="H209" s="98" t="e">
        <f>_xlfn.XLOOKUP(C209,Stationär!B$21:B$32,Stationär!D$21:D$32)</f>
        <v>#N/A</v>
      </c>
      <c r="I209" s="98" t="e">
        <f>_xlfn.XLOOKUP(C209,Stationär!B$21:B$32,Stationär!E$21:E$32)</f>
        <v>#N/A</v>
      </c>
      <c r="J209" s="124" t="str" cm="1">
        <f t="array" ref="J209">TRIM(IF(ISERROR(RIGHT(H209,LEN(H209)-LOOKUP(999,FIND(":",H209,ROW(H:H))))),0,RIGHT(H209,LEN(H209)-LOOKUP(999,FIND(":",H209,ROW(H:H))))))</f>
        <v>0</v>
      </c>
      <c r="K209" s="98" t="e" cm="1">
        <f t="array" ref="K209">TRIM(RIGHT(I209,LEN(I209)-LOOKUP(999,FIND(":",I209,ROW(I:I)))))</f>
        <v>#N/A</v>
      </c>
      <c r="L209" s="98" t="e">
        <f t="shared" si="23"/>
        <v>#N/A</v>
      </c>
      <c r="M209" s="98" t="e">
        <f t="shared" si="24"/>
        <v>#N/A</v>
      </c>
      <c r="N209" s="98" t="str">
        <f>IF(ISERROR(IF(L209=0,0,100/L209*Stationär!C$14/100)),"Eingabe Spalten D&amp;E",IF(L209=0,0,100/L209*Stationär!C$14/100))</f>
        <v>Eingabe Spalten D&amp;E</v>
      </c>
      <c r="O209" s="99" t="str">
        <f>IF(ISERROR(IF(M209=0,0,100/M209*Stationär!C$14/100)),"Eingabe Spalten D&amp;E",IF(M209=0,0,100/M209*Stationär!C$14/100))</f>
        <v>Eingabe Spalten D&amp;E</v>
      </c>
    </row>
    <row r="210" spans="1:15" x14ac:dyDescent="0.3">
      <c r="A210" s="100" t="s">
        <v>152</v>
      </c>
      <c r="B210" s="96" t="s">
        <v>3</v>
      </c>
      <c r="C210" s="96" t="str">
        <f t="shared" ref="C210:C220" si="26">B210&amp;" "&amp;B$119</f>
        <v>Psychologischer Bereich Geriatrie</v>
      </c>
      <c r="D210" s="144" t="s">
        <v>100</v>
      </c>
      <c r="E210" s="96">
        <v>80</v>
      </c>
      <c r="F210" s="96">
        <v>40</v>
      </c>
      <c r="H210" s="96" t="e">
        <f>_xlfn.XLOOKUP(C210,Stationär!B$21:B$32,Stationär!D$21:D$32)</f>
        <v>#N/A</v>
      </c>
      <c r="I210" s="96" t="e">
        <f>_xlfn.XLOOKUP(C210,Stationär!B$21:B$32,Stationär!E$21:E$32)</f>
        <v>#N/A</v>
      </c>
      <c r="J210" s="125" t="str" cm="1">
        <f t="array" ref="J210">TRIM(IF(ISERROR(RIGHT(H210,LEN(H210)-LOOKUP(999,FIND(":",H210,ROW(H:H))))),0,RIGHT(H210,LEN(H210)-LOOKUP(999,FIND(":",H210,ROW(H:H))))))</f>
        <v>0</v>
      </c>
      <c r="K210" s="96" t="e" cm="1">
        <f t="array" ref="K210">TRIM(RIGHT(I210,LEN(I210)-LOOKUP(999,FIND(":",I210,ROW(I:I)))))</f>
        <v>#N/A</v>
      </c>
      <c r="L210" s="96" t="e">
        <f t="shared" si="23"/>
        <v>#N/A</v>
      </c>
      <c r="M210" s="96" t="e">
        <f t="shared" si="24"/>
        <v>#N/A</v>
      </c>
      <c r="N210" s="96" t="str">
        <f>IF(ISERROR(IF(L210=0,0,100/L210*Stationär!C$14/100)),"Eingabe Spalten D&amp;E",IF(L210=0,0,100/L210*Stationär!C$14/100))</f>
        <v>Eingabe Spalten D&amp;E</v>
      </c>
      <c r="O210" s="101" t="str">
        <f>IF(ISERROR(IF(M210=0,0,100/M210*Stationär!C$14/100)),"Eingabe Spalten D&amp;E",IF(M210=0,0,100/M210*Stationär!C$14/100))</f>
        <v>Eingabe Spalten D&amp;E</v>
      </c>
    </row>
    <row r="211" spans="1:15" x14ac:dyDescent="0.3">
      <c r="A211" s="100" t="s">
        <v>152</v>
      </c>
      <c r="B211" s="96" t="s">
        <v>4</v>
      </c>
      <c r="C211" s="96" t="str">
        <f t="shared" si="26"/>
        <v>Pflege Geriatrie</v>
      </c>
      <c r="D211" s="144" t="s">
        <v>101</v>
      </c>
      <c r="E211" s="96">
        <v>2.4</v>
      </c>
      <c r="F211" s="96">
        <v>1.7</v>
      </c>
      <c r="H211" s="96" t="e">
        <f>_xlfn.XLOOKUP(C211,Stationär!B$21:B$32,Stationär!D$21:D$32)</f>
        <v>#N/A</v>
      </c>
      <c r="I211" s="96" t="e">
        <f>_xlfn.XLOOKUP(C211,Stationär!B$21:B$32,Stationär!E$21:E$32)</f>
        <v>#N/A</v>
      </c>
      <c r="J211" s="125" t="str" cm="1">
        <f t="array" ref="J211">TRIM(IF(ISERROR(RIGHT(H211,LEN(H211)-LOOKUP(999,FIND(":",H211,ROW(H:H))))),0,RIGHT(H211,LEN(H211)-LOOKUP(999,FIND(":",H211,ROW(H:H))))))</f>
        <v>0</v>
      </c>
      <c r="K211" s="96" t="e" cm="1">
        <f t="array" ref="K211">TRIM(RIGHT(I211,LEN(I211)-LOOKUP(999,FIND(":",I211,ROW(I:I)))))</f>
        <v>#N/A</v>
      </c>
      <c r="L211" s="96" t="e">
        <f t="shared" si="23"/>
        <v>#N/A</v>
      </c>
      <c r="M211" s="96" t="e">
        <f t="shared" si="24"/>
        <v>#N/A</v>
      </c>
      <c r="N211" s="96" t="str">
        <f>IF(ISERROR(IF(L211=0,0,100/L211*Stationär!C$14/100)),"Eingabe Spalten D&amp;E",IF(L211=0,0,100/L211*Stationär!C$14/100))</f>
        <v>Eingabe Spalten D&amp;E</v>
      </c>
      <c r="O211" s="101" t="str">
        <f>IF(ISERROR(IF(M211=0,0,100/M211*Stationär!C$14/100)),"Eingabe Spalten D&amp;E",IF(M211=0,0,100/M211*Stationär!C$14/100))</f>
        <v>Eingabe Spalten D&amp;E</v>
      </c>
    </row>
    <row r="212" spans="1:15" x14ac:dyDescent="0.3">
      <c r="A212" s="100" t="s">
        <v>152</v>
      </c>
      <c r="B212" s="96" t="s">
        <v>143</v>
      </c>
      <c r="C212" s="96" t="str">
        <f t="shared" si="26"/>
        <v>­ davon examinierte Pflegekräfte (2/3 Regelung) Geriatrie</v>
      </c>
      <c r="D212" s="144" t="s">
        <v>146</v>
      </c>
      <c r="E212" s="96">
        <f>E211*3/2</f>
        <v>3.5999999999999996</v>
      </c>
      <c r="F212" s="96">
        <f>F211*3/2</f>
        <v>2.5499999999999998</v>
      </c>
      <c r="H212" s="96" t="e">
        <f>_xlfn.XLOOKUP(C212,Stationär!B$21:B$32,Stationär!D$21:D$32)</f>
        <v>#N/A</v>
      </c>
      <c r="I212" s="96" t="e">
        <f>_xlfn.XLOOKUP(C212,Stationär!B$21:B$32,Stationär!E$21:E$32)</f>
        <v>#N/A</v>
      </c>
      <c r="J212" s="125" t="str" cm="1">
        <f t="array" ref="J212">TRIM(IF(ISERROR(RIGHT(H212,LEN(H212)-LOOKUP(999,FIND(":",H212,ROW(H:H))))),0,RIGHT(H212,LEN(H212)-LOOKUP(999,FIND(":",H212,ROW(H:H))))))</f>
        <v>0</v>
      </c>
      <c r="K212" s="96" t="e" cm="1">
        <f t="array" ref="K212">TRIM(RIGHT(I212,LEN(I212)-LOOKUP(999,FIND(":",I212,ROW(I:I)))))</f>
        <v>#N/A</v>
      </c>
      <c r="L212" s="96" t="e">
        <f t="shared" si="23"/>
        <v>#N/A</v>
      </c>
      <c r="M212" s="96" t="e">
        <f t="shared" si="24"/>
        <v>#N/A</v>
      </c>
      <c r="N212" s="96" t="str">
        <f>IF(ISERROR(IF(L212=0,0,100/L212*Stationär!C$14/100)),"Eingabe Spalten D&amp;E",IF(L212=0,0,100/L212*Stationär!C$14/100))</f>
        <v>Eingabe Spalten D&amp;E</v>
      </c>
      <c r="O212" s="101" t="str">
        <f>IF(ISERROR(IF(M212=0,0,100/M212*Stationär!C$14/100)),"Eingabe Spalten D&amp;E",IF(M212=0,0,100/M212*Stationär!C$14/100))</f>
        <v>Eingabe Spalten D&amp;E</v>
      </c>
    </row>
    <row r="213" spans="1:15" x14ac:dyDescent="0.3">
      <c r="A213" s="100" t="s">
        <v>152</v>
      </c>
      <c r="B213" s="96" t="s">
        <v>10</v>
      </c>
      <c r="C213" s="96" t="str">
        <f t="shared" si="26"/>
        <v>Physiotherapie Geriatrie</v>
      </c>
      <c r="D213" s="144" t="s">
        <v>102</v>
      </c>
      <c r="E213" s="96">
        <v>12.5</v>
      </c>
      <c r="F213" s="96">
        <v>8</v>
      </c>
      <c r="H213" s="96" t="e">
        <f>_xlfn.XLOOKUP(C213,Stationär!B$21:B$32,Stationär!D$21:D$32)</f>
        <v>#N/A</v>
      </c>
      <c r="I213" s="96" t="e">
        <f>_xlfn.XLOOKUP(C213,Stationär!B$21:B$32,Stationär!E$21:E$32)</f>
        <v>#N/A</v>
      </c>
      <c r="J213" s="125" t="str" cm="1">
        <f t="array" ref="J213">TRIM(IF(ISERROR(RIGHT(H213,LEN(H213)-LOOKUP(999,FIND(":",H213,ROW(H:H))))),0,RIGHT(H213,LEN(H213)-LOOKUP(999,FIND(":",H213,ROW(H:H))))))</f>
        <v>0</v>
      </c>
      <c r="K213" s="96" t="e" cm="1">
        <f t="array" ref="K213">TRIM(RIGHT(I213,LEN(I213)-LOOKUP(999,FIND(":",I213,ROW(I:I)))))</f>
        <v>#N/A</v>
      </c>
      <c r="L213" s="96" t="e">
        <f t="shared" si="23"/>
        <v>#N/A</v>
      </c>
      <c r="M213" s="96" t="e">
        <f t="shared" si="24"/>
        <v>#N/A</v>
      </c>
      <c r="N213" s="96" t="str">
        <f>IF(ISERROR(IF(L213=0,0,100/L213*Stationär!C$14/100)),"Eingabe Spalten D&amp;E",IF(L213=0,0,100/L213*Stationär!C$14/100))</f>
        <v>Eingabe Spalten D&amp;E</v>
      </c>
      <c r="O213" s="101" t="str">
        <f>IF(ISERROR(IF(M213=0,0,100/M213*Stationär!C$14/100)),"Eingabe Spalten D&amp;E",IF(M213=0,0,100/M213*Stationär!C$14/100))</f>
        <v>Eingabe Spalten D&amp;E</v>
      </c>
    </row>
    <row r="214" spans="1:15" x14ac:dyDescent="0.3">
      <c r="A214" s="100" t="s">
        <v>152</v>
      </c>
      <c r="B214" s="96" t="s">
        <v>11</v>
      </c>
      <c r="C214" s="96" t="str">
        <f t="shared" si="26"/>
        <v>Physikalische Therapie Geriatrie</v>
      </c>
      <c r="D214" s="144" t="s">
        <v>103</v>
      </c>
      <c r="E214" s="96">
        <v>0</v>
      </c>
      <c r="F214" s="96">
        <v>33</v>
      </c>
      <c r="H214" s="96" t="e">
        <f>_xlfn.XLOOKUP(C214,Stationär!B$21:B$32,Stationär!D$21:D$32)</f>
        <v>#N/A</v>
      </c>
      <c r="I214" s="96" t="e">
        <f>_xlfn.XLOOKUP(C214,Stationär!B$21:B$32,Stationär!E$21:E$32)</f>
        <v>#N/A</v>
      </c>
      <c r="J214" s="125" t="str" cm="1">
        <f t="array" ref="J214">TRIM(IF(ISERROR(RIGHT(H214,LEN(H214)-LOOKUP(999,FIND(":",H214,ROW(H:H))))),0,RIGHT(H214,LEN(H214)-LOOKUP(999,FIND(":",H214,ROW(H:H))))))</f>
        <v>0</v>
      </c>
      <c r="K214" s="96" t="e" cm="1">
        <f t="array" ref="K214">TRIM(RIGHT(I214,LEN(I214)-LOOKUP(999,FIND(":",I214,ROW(I:I)))))</f>
        <v>#N/A</v>
      </c>
      <c r="L214" s="96" t="e">
        <f t="shared" si="23"/>
        <v>#N/A</v>
      </c>
      <c r="M214" s="96" t="e">
        <f t="shared" si="24"/>
        <v>#N/A</v>
      </c>
      <c r="N214" s="96" t="str">
        <f>IF(ISERROR(IF(L214=0,0,100/L214*Stationär!C$14/100)),"Eingabe Spalten D&amp;E",IF(L214=0,0,100/L214*Stationär!C$14/100))</f>
        <v>Eingabe Spalten D&amp;E</v>
      </c>
      <c r="O214" s="101" t="str">
        <f>IF(ISERROR(IF(M214=0,0,100/M214*Stationär!C$14/100)),"Eingabe Spalten D&amp;E",IF(M214=0,0,100/M214*Stationär!C$14/100))</f>
        <v>Eingabe Spalten D&amp;E</v>
      </c>
    </row>
    <row r="215" spans="1:15" x14ac:dyDescent="0.3">
      <c r="A215" s="100" t="s">
        <v>152</v>
      </c>
      <c r="B215" s="96" t="s">
        <v>5</v>
      </c>
      <c r="C215" s="96" t="str">
        <f t="shared" si="26"/>
        <v>Sporttherapie Geriatrie</v>
      </c>
      <c r="D215" s="144" t="s">
        <v>65</v>
      </c>
      <c r="E215" s="96">
        <v>100</v>
      </c>
      <c r="F215" s="96">
        <v>40</v>
      </c>
      <c r="H215" s="96" t="e">
        <f>_xlfn.XLOOKUP(C215,Stationär!B$21:B$32,Stationär!D$21:D$32)</f>
        <v>#N/A</v>
      </c>
      <c r="I215" s="96" t="e">
        <f>_xlfn.XLOOKUP(C215,Stationär!B$21:B$32,Stationär!E$21:E$32)</f>
        <v>#N/A</v>
      </c>
      <c r="J215" s="125" t="str" cm="1">
        <f t="array" ref="J215">TRIM(IF(ISERROR(RIGHT(H215,LEN(H215)-LOOKUP(999,FIND(":",H215,ROW(H:H))))),0,RIGHT(H215,LEN(H215)-LOOKUP(999,FIND(":",H215,ROW(H:H))))))</f>
        <v>0</v>
      </c>
      <c r="K215" s="96" t="e" cm="1">
        <f t="array" ref="K215">TRIM(RIGHT(I215,LEN(I215)-LOOKUP(999,FIND(":",I215,ROW(I:I)))))</f>
        <v>#N/A</v>
      </c>
      <c r="L215" s="96" t="e">
        <f t="shared" si="23"/>
        <v>#N/A</v>
      </c>
      <c r="M215" s="96" t="e">
        <f t="shared" si="24"/>
        <v>#N/A</v>
      </c>
      <c r="N215" s="96" t="str">
        <f>IF(ISERROR(IF(L215=0,0,100/L215*Stationär!C$14/100)),"Eingabe Spalten D&amp;E",IF(L215=0,0,100/L215*Stationär!C$14/100))</f>
        <v>Eingabe Spalten D&amp;E</v>
      </c>
      <c r="O215" s="101" t="str">
        <f>IF(ISERROR(IF(M215=0,0,100/M215*Stationär!C$14/100)),"Eingabe Spalten D&amp;E",IF(M215=0,0,100/M215*Stationär!C$14/100))</f>
        <v>Eingabe Spalten D&amp;E</v>
      </c>
    </row>
    <row r="216" spans="1:15" x14ac:dyDescent="0.3">
      <c r="A216" s="100" t="s">
        <v>152</v>
      </c>
      <c r="B216" s="96" t="s">
        <v>6</v>
      </c>
      <c r="C216" s="96" t="str">
        <f t="shared" si="26"/>
        <v>Ergotherapie Geriatrie</v>
      </c>
      <c r="D216" s="144" t="s">
        <v>96</v>
      </c>
      <c r="E216" s="96">
        <v>18</v>
      </c>
      <c r="F216" s="96">
        <v>18</v>
      </c>
      <c r="H216" s="96" t="e">
        <f>_xlfn.XLOOKUP(C216,Stationär!B$21:B$32,Stationär!D$21:D$32)</f>
        <v>#N/A</v>
      </c>
      <c r="I216" s="96" t="e">
        <f>_xlfn.XLOOKUP(C216,Stationär!B$21:B$32,Stationär!E$21:E$32)</f>
        <v>#N/A</v>
      </c>
      <c r="J216" s="125" t="str" cm="1">
        <f t="array" ref="J216">TRIM(IF(ISERROR(RIGHT(H216,LEN(H216)-LOOKUP(999,FIND(":",H216,ROW(H:H))))),0,RIGHT(H216,LEN(H216)-LOOKUP(999,FIND(":",H216,ROW(H:H))))))</f>
        <v>0</v>
      </c>
      <c r="K216" s="96" t="e" cm="1">
        <f t="array" ref="K216">TRIM(RIGHT(I216,LEN(I216)-LOOKUP(999,FIND(":",I216,ROW(I:I)))))</f>
        <v>#N/A</v>
      </c>
      <c r="L216" s="96" t="e">
        <f t="shared" si="23"/>
        <v>#N/A</v>
      </c>
      <c r="M216" s="96" t="e">
        <f t="shared" si="24"/>
        <v>#N/A</v>
      </c>
      <c r="N216" s="96" t="str">
        <f>IF(ISERROR(IF(L216=0,0,100/L216*Stationär!C$14/100)),"Eingabe Spalten D&amp;E",IF(L216=0,0,100/L216*Stationär!C$14/100))</f>
        <v>Eingabe Spalten D&amp;E</v>
      </c>
      <c r="O216" s="101" t="str">
        <f>IF(ISERROR(IF(M216=0,0,100/M216*Stationär!C$14/100)),"Eingabe Spalten D&amp;E",IF(M216=0,0,100/M216*Stationär!C$14/100))</f>
        <v>Eingabe Spalten D&amp;E</v>
      </c>
    </row>
    <row r="217" spans="1:15" x14ac:dyDescent="0.3">
      <c r="A217" s="100" t="s">
        <v>152</v>
      </c>
      <c r="B217" s="96" t="s">
        <v>7</v>
      </c>
      <c r="C217" s="96" t="str">
        <f t="shared" si="26"/>
        <v>Ernährungsberatung Geriatrie</v>
      </c>
      <c r="D217" s="144" t="s">
        <v>69</v>
      </c>
      <c r="E217" s="96">
        <v>150</v>
      </c>
      <c r="F217" s="96">
        <v>80</v>
      </c>
      <c r="H217" s="96" t="e">
        <f>_xlfn.XLOOKUP(C217,Stationär!B$21:B$32,Stationär!D$21:D$32)</f>
        <v>#N/A</v>
      </c>
      <c r="I217" s="96" t="e">
        <f>_xlfn.XLOOKUP(C217,Stationär!B$21:B$32,Stationär!E$21:E$32)</f>
        <v>#N/A</v>
      </c>
      <c r="J217" s="125" t="str" cm="1">
        <f t="array" ref="J217">TRIM(IF(ISERROR(RIGHT(H217,LEN(H217)-LOOKUP(999,FIND(":",H217,ROW(H:H))))),0,RIGHT(H217,LEN(H217)-LOOKUP(999,FIND(":",H217,ROW(H:H))))))</f>
        <v>0</v>
      </c>
      <c r="K217" s="96" t="e" cm="1">
        <f t="array" ref="K217">TRIM(RIGHT(I217,LEN(I217)-LOOKUP(999,FIND(":",I217,ROW(I:I)))))</f>
        <v>#N/A</v>
      </c>
      <c r="L217" s="96" t="e">
        <f t="shared" si="23"/>
        <v>#N/A</v>
      </c>
      <c r="M217" s="96" t="e">
        <f t="shared" si="24"/>
        <v>#N/A</v>
      </c>
      <c r="N217" s="96" t="str">
        <f>IF(ISERROR(IF(L217=0,0,100/L217*Stationär!C$14/100)),"Eingabe Spalten D&amp;E",IF(L217=0,0,100/L217*Stationär!C$14/100))</f>
        <v>Eingabe Spalten D&amp;E</v>
      </c>
      <c r="O217" s="101" t="str">
        <f>IF(ISERROR(IF(M217=0,0,100/M217*Stationär!C$14/100)),"Eingabe Spalten D&amp;E",IF(M217=0,0,100/M217*Stationär!C$14/100))</f>
        <v>Eingabe Spalten D&amp;E</v>
      </c>
    </row>
    <row r="218" spans="1:15" x14ac:dyDescent="0.3">
      <c r="A218" s="100" t="s">
        <v>152</v>
      </c>
      <c r="B218" s="96" t="s">
        <v>206</v>
      </c>
      <c r="C218" s="96" t="str">
        <f t="shared" si="26"/>
        <v>Sozialberatung Geriatrie</v>
      </c>
      <c r="D218" s="144" t="s">
        <v>43</v>
      </c>
      <c r="E218" s="96">
        <v>60</v>
      </c>
      <c r="F218" s="96">
        <v>40</v>
      </c>
      <c r="H218" s="96" t="e">
        <f>_xlfn.XLOOKUP(C218,Stationär!B$21:B$32,Stationär!D$21:D$32)</f>
        <v>#N/A</v>
      </c>
      <c r="I218" s="96" t="e">
        <f>_xlfn.XLOOKUP(C218,Stationär!B$21:B$32,Stationär!E$21:E$32)</f>
        <v>#N/A</v>
      </c>
      <c r="J218" s="125" t="str" cm="1">
        <f t="array" ref="J218">TRIM(IF(ISERROR(RIGHT(H218,LEN(H218)-LOOKUP(999,FIND(":",H218,ROW(H:H))))),0,RIGHT(H218,LEN(H218)-LOOKUP(999,FIND(":",H218,ROW(H:H))))))</f>
        <v>0</v>
      </c>
      <c r="K218" s="96" t="e" cm="1">
        <f t="array" ref="K218">TRIM(RIGHT(I218,LEN(I218)-LOOKUP(999,FIND(":",I218,ROW(I:I)))))</f>
        <v>#N/A</v>
      </c>
      <c r="L218" s="96" t="e">
        <f t="shared" si="23"/>
        <v>#N/A</v>
      </c>
      <c r="M218" s="96" t="e">
        <f t="shared" si="24"/>
        <v>#N/A</v>
      </c>
      <c r="N218" s="96" t="str">
        <f>IF(ISERROR(IF(L218=0,0,100/L218*Stationär!C$14/100)),"Eingabe Spalten D&amp;E",IF(L218=0,0,100/L218*Stationär!C$14/100))</f>
        <v>Eingabe Spalten D&amp;E</v>
      </c>
      <c r="O218" s="101" t="str">
        <f>IF(ISERROR(IF(M218=0,0,100/M218*Stationär!C$14/100)),"Eingabe Spalten D&amp;E",IF(M218=0,0,100/M218*Stationär!C$14/100))</f>
        <v>Eingabe Spalten D&amp;E</v>
      </c>
    </row>
    <row r="219" spans="1:15" x14ac:dyDescent="0.3">
      <c r="A219" s="100" t="s">
        <v>152</v>
      </c>
      <c r="B219" s="96" t="s">
        <v>207</v>
      </c>
      <c r="C219" s="96" t="str">
        <f t="shared" si="26"/>
        <v>Logopädie* Geriatrie</v>
      </c>
      <c r="D219" s="151" t="s">
        <v>71</v>
      </c>
      <c r="E219" s="96">
        <v>67</v>
      </c>
      <c r="F219" s="96">
        <v>30</v>
      </c>
      <c r="H219" s="96" t="e">
        <f>_xlfn.XLOOKUP(C219,Stationär!B$21:B$32,Stationär!D$21:D$32)</f>
        <v>#N/A</v>
      </c>
      <c r="I219" s="96" t="e">
        <f>_xlfn.XLOOKUP(C219,Stationär!B$21:B$32,Stationär!E$21:E$32)</f>
        <v>#N/A</v>
      </c>
      <c r="J219" s="125" t="str" cm="1">
        <f t="array" ref="J219">TRIM(IF(ISERROR(RIGHT(H219,LEN(H219)-LOOKUP(999,FIND(":",H219,ROW(H:H))))),0,RIGHT(H219,LEN(H219)-LOOKUP(999,FIND(":",H219,ROW(H:H))))))</f>
        <v>0</v>
      </c>
      <c r="K219" s="96" t="e" cm="1">
        <f t="array" ref="K219">TRIM(RIGHT(I219,LEN(I219)-LOOKUP(999,FIND(":",I219,ROW(I:I)))))</f>
        <v>#N/A</v>
      </c>
      <c r="L219" s="96" t="e">
        <f t="shared" si="23"/>
        <v>#N/A</v>
      </c>
      <c r="M219" s="96" t="e">
        <f t="shared" si="24"/>
        <v>#N/A</v>
      </c>
      <c r="N219" s="96" t="str">
        <f>IF(ISERROR(IF(L219=0,0,100/L219*Stationär!C$14/100)),"Eingabe Spalten D&amp;E",IF(L219=0,0,100/L219*Stationär!C$14/100))</f>
        <v>Eingabe Spalten D&amp;E</v>
      </c>
      <c r="O219" s="101" t="str">
        <f>IF(ISERROR(IF(M219=0,0,100/M219*Stationär!C$14/100)),"Eingabe Spalten D&amp;E",IF(M219=0,0,100/M219*Stationär!C$14/100))</f>
        <v>Eingabe Spalten D&amp;E</v>
      </c>
    </row>
    <row r="220" spans="1:15" x14ac:dyDescent="0.3">
      <c r="A220" s="102" t="s">
        <v>152</v>
      </c>
      <c r="B220" s="103" t="s">
        <v>209</v>
      </c>
      <c r="C220" s="103" t="str">
        <f t="shared" si="26"/>
        <v>Bereich Erziehung** Geriatrie</v>
      </c>
      <c r="D220" s="146"/>
      <c r="E220" s="103"/>
      <c r="F220" s="103"/>
      <c r="G220" s="103"/>
      <c r="H220" s="103" t="e">
        <f>_xlfn.XLOOKUP(C220,Stationär!B$21:B$32,Stationär!D$21:D$32)</f>
        <v>#N/A</v>
      </c>
      <c r="I220" s="103" t="e">
        <f>_xlfn.XLOOKUP(C220,Stationär!B$21:B$32,Stationär!E$21:E$32)</f>
        <v>#N/A</v>
      </c>
      <c r="J220" s="127" t="str" cm="1">
        <f t="array" ref="J220">TRIM(IF(ISERROR(RIGHT(H220,LEN(H220)-LOOKUP(999,FIND(":",H220,ROW(H:H))))),0,RIGHT(H220,LEN(H220)-LOOKUP(999,FIND(":",H220,ROW(H:H))))))</f>
        <v>0</v>
      </c>
      <c r="K220" s="103" t="e" cm="1">
        <f t="array" ref="K220">TRIM(RIGHT(I220,LEN(I220)-LOOKUP(999,FIND(":",I220,ROW(I:I)))))</f>
        <v>#N/A</v>
      </c>
      <c r="L220" s="103" t="e">
        <f t="shared" si="23"/>
        <v>#N/A</v>
      </c>
      <c r="M220" s="103" t="e">
        <f t="shared" si="24"/>
        <v>#N/A</v>
      </c>
      <c r="N220" s="103" t="str">
        <f>IF(ISERROR(IF(L220=0,0,100/L220*Stationär!C$14/100)),"Eingabe Spalten D&amp;E",IF(L220=0,0,100/L220*Stationär!C$14/100))</f>
        <v>Eingabe Spalten D&amp;E</v>
      </c>
      <c r="O220" s="104" t="str">
        <f>IF(ISERROR(IF(M220=0,0,100/M220*Stationär!C$14/100)),"Eingabe Spalten D&amp;E",IF(M220=0,0,100/M220*Stationär!C$14/100))</f>
        <v>Eingabe Spalten D&amp;E</v>
      </c>
    </row>
    <row r="221" spans="1:15" x14ac:dyDescent="0.3">
      <c r="A221" s="97" t="s">
        <v>152</v>
      </c>
      <c r="B221" s="98" t="s">
        <v>2</v>
      </c>
      <c r="C221" s="98" t="str">
        <f>B221&amp;" "&amp;B$120</f>
        <v>Ärztlicher Bereich Dermatologie</v>
      </c>
      <c r="D221" s="145" t="s">
        <v>82</v>
      </c>
      <c r="E221" s="98">
        <v>20</v>
      </c>
      <c r="F221" s="98">
        <v>14</v>
      </c>
      <c r="G221" s="98"/>
      <c r="H221" s="98" t="e">
        <f>_xlfn.XLOOKUP(C221,Stationär!B$21:B$32,Stationär!D$21:D$32)</f>
        <v>#N/A</v>
      </c>
      <c r="I221" s="98" t="e">
        <f>_xlfn.XLOOKUP(C221,Stationär!B$21:B$32,Stationär!E$21:E$32)</f>
        <v>#N/A</v>
      </c>
      <c r="J221" s="124" t="str" cm="1">
        <f t="array" ref="J221">TRIM(IF(ISERROR(RIGHT(H221,LEN(H221)-LOOKUP(999,FIND(":",H221,ROW(H:H))))),0,RIGHT(H221,LEN(H221)-LOOKUP(999,FIND(":",H221,ROW(H:H))))))</f>
        <v>0</v>
      </c>
      <c r="K221" s="98" t="e" cm="1">
        <f t="array" ref="K221">TRIM(RIGHT(I221,LEN(I221)-LOOKUP(999,FIND(":",I221,ROW(I:I)))))</f>
        <v>#N/A</v>
      </c>
      <c r="L221" s="98" t="e">
        <f t="shared" si="23"/>
        <v>#N/A</v>
      </c>
      <c r="M221" s="98" t="e">
        <f t="shared" si="24"/>
        <v>#N/A</v>
      </c>
      <c r="N221" s="98" t="str">
        <f>IF(ISERROR(IF(L221=0,0,100/L221*Stationär!C$14/100)),"Eingabe Spalten D&amp;E",IF(L221=0,0,100/L221*Stationär!C$14/100))</f>
        <v>Eingabe Spalten D&amp;E</v>
      </c>
      <c r="O221" s="99" t="str">
        <f>IF(ISERROR(IF(M221=0,0,100/M221*Stationär!C$14/100)),"Eingabe Spalten D&amp;E",IF(M221=0,0,100/M221*Stationär!C$14/100))</f>
        <v>Eingabe Spalten D&amp;E</v>
      </c>
    </row>
    <row r="222" spans="1:15" x14ac:dyDescent="0.3">
      <c r="A222" s="100" t="s">
        <v>152</v>
      </c>
      <c r="B222" s="96" t="s">
        <v>3</v>
      </c>
      <c r="C222" s="96" t="str">
        <f t="shared" ref="C222:C232" si="27">B222&amp;" "&amp;B$120</f>
        <v>Psychologischer Bereich Dermatologie</v>
      </c>
      <c r="D222" s="144" t="s">
        <v>100</v>
      </c>
      <c r="E222" s="96">
        <v>80</v>
      </c>
      <c r="F222" s="96">
        <v>40</v>
      </c>
      <c r="H222" s="96" t="e">
        <f>_xlfn.XLOOKUP(C222,Stationär!B$21:B$32,Stationär!D$21:D$32)</f>
        <v>#N/A</v>
      </c>
      <c r="I222" s="96" t="e">
        <f>_xlfn.XLOOKUP(C222,Stationär!B$21:B$32,Stationär!E$21:E$32)</f>
        <v>#N/A</v>
      </c>
      <c r="J222" s="125" t="str" cm="1">
        <f t="array" ref="J222">TRIM(IF(ISERROR(RIGHT(H222,LEN(H222)-LOOKUP(999,FIND(":",H222,ROW(H:H))))),0,RIGHT(H222,LEN(H222)-LOOKUP(999,FIND(":",H222,ROW(H:H))))))</f>
        <v>0</v>
      </c>
      <c r="K222" s="96" t="e" cm="1">
        <f t="array" ref="K222">TRIM(RIGHT(I222,LEN(I222)-LOOKUP(999,FIND(":",I222,ROW(I:I)))))</f>
        <v>#N/A</v>
      </c>
      <c r="L222" s="96" t="e">
        <f t="shared" si="23"/>
        <v>#N/A</v>
      </c>
      <c r="M222" s="96" t="e">
        <f t="shared" si="24"/>
        <v>#N/A</v>
      </c>
      <c r="N222" s="96" t="str">
        <f>IF(ISERROR(IF(L222=0,0,100/L222*Stationär!C$14/100)),"Eingabe Spalten D&amp;E",IF(L222=0,0,100/L222*Stationär!C$14/100))</f>
        <v>Eingabe Spalten D&amp;E</v>
      </c>
      <c r="O222" s="101" t="str">
        <f>IF(ISERROR(IF(M222=0,0,100/M222*Stationär!C$14/100)),"Eingabe Spalten D&amp;E",IF(M222=0,0,100/M222*Stationär!C$14/100))</f>
        <v>Eingabe Spalten D&amp;E</v>
      </c>
    </row>
    <row r="223" spans="1:15" x14ac:dyDescent="0.3">
      <c r="A223" s="100" t="s">
        <v>152</v>
      </c>
      <c r="B223" s="96" t="s">
        <v>4</v>
      </c>
      <c r="C223" s="96" t="str">
        <f t="shared" si="27"/>
        <v>Pflege Dermatologie</v>
      </c>
      <c r="D223" s="144" t="s">
        <v>83</v>
      </c>
      <c r="E223" s="96">
        <v>14</v>
      </c>
      <c r="F223" s="96">
        <v>10</v>
      </c>
      <c r="H223" s="96" t="e">
        <f>_xlfn.XLOOKUP(C223,Stationär!B$21:B$32,Stationär!D$21:D$32)</f>
        <v>#N/A</v>
      </c>
      <c r="I223" s="96" t="e">
        <f>_xlfn.XLOOKUP(C223,Stationär!B$21:B$32,Stationär!E$21:E$32)</f>
        <v>#N/A</v>
      </c>
      <c r="J223" s="125" t="str" cm="1">
        <f t="array" ref="J223">TRIM(IF(ISERROR(RIGHT(H223,LEN(H223)-LOOKUP(999,FIND(":",H223,ROW(H:H))))),0,RIGHT(H223,LEN(H223)-LOOKUP(999,FIND(":",H223,ROW(H:H))))))</f>
        <v>0</v>
      </c>
      <c r="K223" s="96" t="e" cm="1">
        <f t="array" ref="K223">TRIM(RIGHT(I223,LEN(I223)-LOOKUP(999,FIND(":",I223,ROW(I:I)))))</f>
        <v>#N/A</v>
      </c>
      <c r="L223" s="96" t="e">
        <f t="shared" si="23"/>
        <v>#N/A</v>
      </c>
      <c r="M223" s="96" t="e">
        <f t="shared" si="24"/>
        <v>#N/A</v>
      </c>
      <c r="N223" s="96" t="str">
        <f>IF(ISERROR(IF(L223=0,0,100/L223*Stationär!C$14/100)),"Eingabe Spalten D&amp;E",IF(L223=0,0,100/L223*Stationär!C$14/100))</f>
        <v>Eingabe Spalten D&amp;E</v>
      </c>
      <c r="O223" s="101" t="str">
        <f>IF(ISERROR(IF(M223=0,0,100/M223*Stationär!C$14/100)),"Eingabe Spalten D&amp;E",IF(M223=0,0,100/M223*Stationär!C$14/100))</f>
        <v>Eingabe Spalten D&amp;E</v>
      </c>
    </row>
    <row r="224" spans="1:15" x14ac:dyDescent="0.3">
      <c r="A224" s="100" t="s">
        <v>152</v>
      </c>
      <c r="B224" s="96" t="s">
        <v>143</v>
      </c>
      <c r="C224" s="96" t="str">
        <f t="shared" si="27"/>
        <v>­ davon examinierte Pflegekräfte (2/3 Regelung) Dermatologie</v>
      </c>
      <c r="D224" s="144" t="s">
        <v>144</v>
      </c>
      <c r="E224" s="96">
        <f>E223*3/2</f>
        <v>21</v>
      </c>
      <c r="F224" s="96">
        <f>F223*3/2</f>
        <v>15</v>
      </c>
      <c r="H224" s="96" t="e">
        <f>_xlfn.XLOOKUP(C224,Stationär!B$21:B$32,Stationär!D$21:D$32)</f>
        <v>#N/A</v>
      </c>
      <c r="I224" s="96" t="e">
        <f>_xlfn.XLOOKUP(C224,Stationär!B$21:B$32,Stationär!E$21:E$32)</f>
        <v>#N/A</v>
      </c>
      <c r="J224" s="125" t="str" cm="1">
        <f t="array" ref="J224">TRIM(IF(ISERROR(RIGHT(H224,LEN(H224)-LOOKUP(999,FIND(":",H224,ROW(H:H))))),0,RIGHT(H224,LEN(H224)-LOOKUP(999,FIND(":",H224,ROW(H:H))))))</f>
        <v>0</v>
      </c>
      <c r="K224" s="96" t="e" cm="1">
        <f t="array" ref="K224">TRIM(RIGHT(I224,LEN(I224)-LOOKUP(999,FIND(":",I224,ROW(I:I)))))</f>
        <v>#N/A</v>
      </c>
      <c r="L224" s="96" t="e">
        <f t="shared" si="23"/>
        <v>#N/A</v>
      </c>
      <c r="M224" s="96" t="e">
        <f t="shared" si="24"/>
        <v>#N/A</v>
      </c>
      <c r="N224" s="96" t="str">
        <f>IF(ISERROR(IF(L224=0,0,100/L224*Stationär!C$14/100)),"Eingabe Spalten D&amp;E",IF(L224=0,0,100/L224*Stationär!C$14/100))</f>
        <v>Eingabe Spalten D&amp;E</v>
      </c>
      <c r="O224" s="101" t="str">
        <f>IF(ISERROR(IF(M224=0,0,100/M224*Stationär!C$14/100)),"Eingabe Spalten D&amp;E",IF(M224=0,0,100/M224*Stationär!C$14/100))</f>
        <v>Eingabe Spalten D&amp;E</v>
      </c>
    </row>
    <row r="225" spans="1:15" x14ac:dyDescent="0.3">
      <c r="A225" s="100" t="s">
        <v>152</v>
      </c>
      <c r="B225" s="96" t="s">
        <v>10</v>
      </c>
      <c r="C225" s="96" t="str">
        <f t="shared" si="27"/>
        <v>Physiotherapie Dermatologie</v>
      </c>
      <c r="D225" s="144" t="s">
        <v>52</v>
      </c>
      <c r="E225" s="96">
        <v>40</v>
      </c>
      <c r="F225" s="96">
        <v>30</v>
      </c>
      <c r="H225" s="96" t="e">
        <f>_xlfn.XLOOKUP(C225,Stationär!B$21:B$32,Stationär!D$21:D$32)</f>
        <v>#N/A</v>
      </c>
      <c r="I225" s="96" t="e">
        <f>_xlfn.XLOOKUP(C225,Stationär!B$21:B$32,Stationär!E$21:E$32)</f>
        <v>#N/A</v>
      </c>
      <c r="J225" s="125" t="str" cm="1">
        <f t="array" ref="J225">TRIM(IF(ISERROR(RIGHT(H225,LEN(H225)-LOOKUP(999,FIND(":",H225,ROW(H:H))))),0,RIGHT(H225,LEN(H225)-LOOKUP(999,FIND(":",H225,ROW(H:H))))))</f>
        <v>0</v>
      </c>
      <c r="K225" s="96" t="e" cm="1">
        <f t="array" ref="K225">TRIM(RIGHT(I225,LEN(I225)-LOOKUP(999,FIND(":",I225,ROW(I:I)))))</f>
        <v>#N/A</v>
      </c>
      <c r="L225" s="96" t="e">
        <f t="shared" si="23"/>
        <v>#N/A</v>
      </c>
      <c r="M225" s="96" t="e">
        <f t="shared" si="24"/>
        <v>#N/A</v>
      </c>
      <c r="N225" s="96" t="str">
        <f>IF(ISERROR(IF(L225=0,0,100/L225*Stationär!C$14/100)),"Eingabe Spalten D&amp;E",IF(L225=0,0,100/L225*Stationär!C$14/100))</f>
        <v>Eingabe Spalten D&amp;E</v>
      </c>
      <c r="O225" s="101" t="str">
        <f>IF(ISERROR(IF(M225=0,0,100/M225*Stationär!C$14/100)),"Eingabe Spalten D&amp;E",IF(M225=0,0,100/M225*Stationär!C$14/100))</f>
        <v>Eingabe Spalten D&amp;E</v>
      </c>
    </row>
    <row r="226" spans="1:15" x14ac:dyDescent="0.3">
      <c r="A226" s="100" t="s">
        <v>152</v>
      </c>
      <c r="B226" s="96" t="s">
        <v>11</v>
      </c>
      <c r="C226" s="96" t="str">
        <f t="shared" si="27"/>
        <v>Physikalische Therapie Dermatologie</v>
      </c>
      <c r="D226" s="144" t="s">
        <v>105</v>
      </c>
      <c r="E226" s="96">
        <v>200</v>
      </c>
      <c r="F226" s="96">
        <v>67</v>
      </c>
      <c r="H226" s="96" t="e">
        <f>_xlfn.XLOOKUP(C226,Stationär!B$21:B$32,Stationär!D$21:D$32)</f>
        <v>#N/A</v>
      </c>
      <c r="I226" s="96" t="e">
        <f>_xlfn.XLOOKUP(C226,Stationär!B$21:B$32,Stationär!E$21:E$32)</f>
        <v>#N/A</v>
      </c>
      <c r="J226" s="125" t="str" cm="1">
        <f t="array" ref="J226">TRIM(IF(ISERROR(RIGHT(H226,LEN(H226)-LOOKUP(999,FIND(":",H226,ROW(H:H))))),0,RIGHT(H226,LEN(H226)-LOOKUP(999,FIND(":",H226,ROW(H:H))))))</f>
        <v>0</v>
      </c>
      <c r="K226" s="96" t="e" cm="1">
        <f t="array" ref="K226">TRIM(RIGHT(I226,LEN(I226)-LOOKUP(999,FIND(":",I226,ROW(I:I)))))</f>
        <v>#N/A</v>
      </c>
      <c r="L226" s="96" t="e">
        <f t="shared" si="23"/>
        <v>#N/A</v>
      </c>
      <c r="M226" s="96" t="e">
        <f t="shared" si="24"/>
        <v>#N/A</v>
      </c>
      <c r="N226" s="96" t="str">
        <f>IF(ISERROR(IF(L226=0,0,100/L226*Stationär!C$14/100)),"Eingabe Spalten D&amp;E",IF(L226=0,0,100/L226*Stationär!C$14/100))</f>
        <v>Eingabe Spalten D&amp;E</v>
      </c>
      <c r="O226" s="101" t="str">
        <f>IF(ISERROR(IF(M226=0,0,100/M226*Stationär!C$14/100)),"Eingabe Spalten D&amp;E",IF(M226=0,0,100/M226*Stationär!C$14/100))</f>
        <v>Eingabe Spalten D&amp;E</v>
      </c>
    </row>
    <row r="227" spans="1:15" x14ac:dyDescent="0.3">
      <c r="A227" s="100" t="s">
        <v>152</v>
      </c>
      <c r="B227" s="96" t="s">
        <v>5</v>
      </c>
      <c r="C227" s="96" t="str">
        <f t="shared" si="27"/>
        <v>Sporttherapie Dermatologie</v>
      </c>
      <c r="D227" s="144" t="s">
        <v>89</v>
      </c>
      <c r="E227" s="96">
        <v>67</v>
      </c>
      <c r="F227" s="96">
        <v>40</v>
      </c>
      <c r="H227" s="96" t="e">
        <f>_xlfn.XLOOKUP(C227,Stationär!B$21:B$32,Stationär!D$21:D$32)</f>
        <v>#N/A</v>
      </c>
      <c r="I227" s="96" t="e">
        <f>_xlfn.XLOOKUP(C227,Stationär!B$21:B$32,Stationär!E$21:E$32)</f>
        <v>#N/A</v>
      </c>
      <c r="J227" s="125" t="str" cm="1">
        <f t="array" ref="J227">TRIM(IF(ISERROR(RIGHT(H227,LEN(H227)-LOOKUP(999,FIND(":",H227,ROW(H:H))))),0,RIGHT(H227,LEN(H227)-LOOKUP(999,FIND(":",H227,ROW(H:H))))))</f>
        <v>0</v>
      </c>
      <c r="K227" s="96" t="e" cm="1">
        <f t="array" ref="K227">TRIM(RIGHT(I227,LEN(I227)-LOOKUP(999,FIND(":",I227,ROW(I:I)))))</f>
        <v>#N/A</v>
      </c>
      <c r="L227" s="96" t="e">
        <f t="shared" si="23"/>
        <v>#N/A</v>
      </c>
      <c r="M227" s="96" t="e">
        <f t="shared" si="24"/>
        <v>#N/A</v>
      </c>
      <c r="N227" s="96" t="str">
        <f>IF(ISERROR(IF(L227=0,0,100/L227*Stationär!C$14/100)),"Eingabe Spalten D&amp;E",IF(L227=0,0,100/L227*Stationär!C$14/100))</f>
        <v>Eingabe Spalten D&amp;E</v>
      </c>
      <c r="O227" s="101" t="str">
        <f>IF(ISERROR(IF(M227=0,0,100/M227*Stationär!C$14/100)),"Eingabe Spalten D&amp;E",IF(M227=0,0,100/M227*Stationär!C$14/100))</f>
        <v>Eingabe Spalten D&amp;E</v>
      </c>
    </row>
    <row r="228" spans="1:15" x14ac:dyDescent="0.3">
      <c r="A228" s="100" t="s">
        <v>152</v>
      </c>
      <c r="B228" s="96" t="s">
        <v>6</v>
      </c>
      <c r="C228" s="96" t="str">
        <f t="shared" si="27"/>
        <v>Ergotherapie Dermatologie</v>
      </c>
      <c r="D228" s="144" t="s">
        <v>106</v>
      </c>
      <c r="E228" s="96">
        <v>200</v>
      </c>
      <c r="F228" s="96">
        <v>80</v>
      </c>
      <c r="H228" s="96" t="e">
        <f>_xlfn.XLOOKUP(C228,Stationär!B$21:B$32,Stationär!D$21:D$32)</f>
        <v>#N/A</v>
      </c>
      <c r="I228" s="96" t="e">
        <f>_xlfn.XLOOKUP(C228,Stationär!B$21:B$32,Stationär!E$21:E$32)</f>
        <v>#N/A</v>
      </c>
      <c r="J228" s="125" t="str" cm="1">
        <f t="array" ref="J228">TRIM(IF(ISERROR(RIGHT(H228,LEN(H228)-LOOKUP(999,FIND(":",H228,ROW(H:H))))),0,RIGHT(H228,LEN(H228)-LOOKUP(999,FIND(":",H228,ROW(H:H))))))</f>
        <v>0</v>
      </c>
      <c r="K228" s="96" t="e" cm="1">
        <f t="array" ref="K228">TRIM(RIGHT(I228,LEN(I228)-LOOKUP(999,FIND(":",I228,ROW(I:I)))))</f>
        <v>#N/A</v>
      </c>
      <c r="L228" s="96" t="e">
        <f t="shared" si="23"/>
        <v>#N/A</v>
      </c>
      <c r="M228" s="96" t="e">
        <f t="shared" si="24"/>
        <v>#N/A</v>
      </c>
      <c r="N228" s="96" t="str">
        <f>IF(ISERROR(IF(L228=0,0,100/L228*Stationär!C$14/100)),"Eingabe Spalten D&amp;E",IF(L228=0,0,100/L228*Stationär!C$14/100))</f>
        <v>Eingabe Spalten D&amp;E</v>
      </c>
      <c r="O228" s="101" t="str">
        <f>IF(ISERROR(IF(M228=0,0,100/M228*Stationär!C$14/100)),"Eingabe Spalten D&amp;E",IF(M228=0,0,100/M228*Stationär!C$14/100))</f>
        <v>Eingabe Spalten D&amp;E</v>
      </c>
    </row>
    <row r="229" spans="1:15" x14ac:dyDescent="0.3">
      <c r="A229" s="100" t="s">
        <v>152</v>
      </c>
      <c r="B229" s="96" t="s">
        <v>7</v>
      </c>
      <c r="C229" s="96" t="str">
        <f t="shared" si="27"/>
        <v>Ernährungsberatung Dermatologie</v>
      </c>
      <c r="D229" s="144" t="s">
        <v>107</v>
      </c>
      <c r="E229" s="96">
        <v>125</v>
      </c>
      <c r="F229" s="96">
        <v>67</v>
      </c>
      <c r="H229" s="96" t="e">
        <f>_xlfn.XLOOKUP(C229,Stationär!B$21:B$32,Stationär!D$21:D$32)</f>
        <v>#N/A</v>
      </c>
      <c r="I229" s="96" t="e">
        <f>_xlfn.XLOOKUP(C229,Stationär!B$21:B$32,Stationär!E$21:E$32)</f>
        <v>#N/A</v>
      </c>
      <c r="J229" s="125" t="str" cm="1">
        <f t="array" ref="J229">TRIM(IF(ISERROR(RIGHT(H229,LEN(H229)-LOOKUP(999,FIND(":",H229,ROW(H:H))))),0,RIGHT(H229,LEN(H229)-LOOKUP(999,FIND(":",H229,ROW(H:H))))))</f>
        <v>0</v>
      </c>
      <c r="K229" s="96" t="e" cm="1">
        <f t="array" ref="K229">TRIM(RIGHT(I229,LEN(I229)-LOOKUP(999,FIND(":",I229,ROW(I:I)))))</f>
        <v>#N/A</v>
      </c>
      <c r="L229" s="96" t="e">
        <f t="shared" si="23"/>
        <v>#N/A</v>
      </c>
      <c r="M229" s="96" t="e">
        <f t="shared" si="24"/>
        <v>#N/A</v>
      </c>
      <c r="N229" s="96" t="str">
        <f>IF(ISERROR(IF(L229=0,0,100/L229*Stationär!C$14/100)),"Eingabe Spalten D&amp;E",IF(L229=0,0,100/L229*Stationär!C$14/100))</f>
        <v>Eingabe Spalten D&amp;E</v>
      </c>
      <c r="O229" s="101" t="str">
        <f>IF(ISERROR(IF(M229=0,0,100/M229*Stationär!C$14/100)),"Eingabe Spalten D&amp;E",IF(M229=0,0,100/M229*Stationär!C$14/100))</f>
        <v>Eingabe Spalten D&amp;E</v>
      </c>
    </row>
    <row r="230" spans="1:15" x14ac:dyDescent="0.3">
      <c r="A230" s="100" t="s">
        <v>152</v>
      </c>
      <c r="B230" s="96" t="s">
        <v>206</v>
      </c>
      <c r="C230" s="96" t="str">
        <f t="shared" si="27"/>
        <v>Sozialberatung Dermatologie</v>
      </c>
      <c r="D230" s="144" t="s">
        <v>46</v>
      </c>
      <c r="E230" s="96">
        <v>120</v>
      </c>
      <c r="F230" s="96">
        <v>80</v>
      </c>
      <c r="H230" s="96" t="e">
        <f>_xlfn.XLOOKUP(C230,Stationär!B$21:B$32,Stationär!D$21:D$32)</f>
        <v>#N/A</v>
      </c>
      <c r="I230" s="96" t="e">
        <f>_xlfn.XLOOKUP(C230,Stationär!B$21:B$32,Stationär!E$21:E$32)</f>
        <v>#N/A</v>
      </c>
      <c r="J230" s="125" t="str" cm="1">
        <f t="array" ref="J230">TRIM(IF(ISERROR(RIGHT(H230,LEN(H230)-LOOKUP(999,FIND(":",H230,ROW(H:H))))),0,RIGHT(H230,LEN(H230)-LOOKUP(999,FIND(":",H230,ROW(H:H))))))</f>
        <v>0</v>
      </c>
      <c r="K230" s="96" t="e" cm="1">
        <f t="array" ref="K230">TRIM(RIGHT(I230,LEN(I230)-LOOKUP(999,FIND(":",I230,ROW(I:I)))))</f>
        <v>#N/A</v>
      </c>
      <c r="L230" s="96" t="e">
        <f t="shared" si="23"/>
        <v>#N/A</v>
      </c>
      <c r="M230" s="96" t="e">
        <f t="shared" si="24"/>
        <v>#N/A</v>
      </c>
      <c r="N230" s="96" t="str">
        <f>IF(ISERROR(IF(L230=0,0,100/L230*Stationär!C$14/100)),"Eingabe Spalten D&amp;E",IF(L230=0,0,100/L230*Stationär!C$14/100))</f>
        <v>Eingabe Spalten D&amp;E</v>
      </c>
      <c r="O230" s="101" t="str">
        <f>IF(ISERROR(IF(M230=0,0,100/M230*Stationär!C$14/100)),"Eingabe Spalten D&amp;E",IF(M230=0,0,100/M230*Stationär!C$14/100))</f>
        <v>Eingabe Spalten D&amp;E</v>
      </c>
    </row>
    <row r="231" spans="1:15" x14ac:dyDescent="0.3">
      <c r="A231" s="100" t="s">
        <v>152</v>
      </c>
      <c r="B231" s="96" t="s">
        <v>207</v>
      </c>
      <c r="C231" s="96" t="str">
        <f t="shared" si="27"/>
        <v>Logopädie* Dermatologie</v>
      </c>
      <c r="H231" s="96" t="e">
        <f>_xlfn.XLOOKUP(C231,Stationär!B$21:B$32,Stationär!D$21:D$32)</f>
        <v>#N/A</v>
      </c>
      <c r="I231" s="96" t="e">
        <f>_xlfn.XLOOKUP(C231,Stationär!B$21:B$32,Stationär!E$21:E$32)</f>
        <v>#N/A</v>
      </c>
      <c r="J231" s="125" t="str" cm="1">
        <f t="array" ref="J231">TRIM(IF(ISERROR(RIGHT(H231,LEN(H231)-LOOKUP(999,FIND(":",H231,ROW(H:H))))),0,RIGHT(H231,LEN(H231)-LOOKUP(999,FIND(":",H231,ROW(H:H))))))</f>
        <v>0</v>
      </c>
      <c r="K231" s="96" t="e" cm="1">
        <f t="array" ref="K231">TRIM(RIGHT(I231,LEN(I231)-LOOKUP(999,FIND(":",I231,ROW(I:I)))))</f>
        <v>#N/A</v>
      </c>
      <c r="L231" s="96" t="e">
        <f t="shared" si="23"/>
        <v>#N/A</v>
      </c>
      <c r="M231" s="96" t="e">
        <f t="shared" si="24"/>
        <v>#N/A</v>
      </c>
      <c r="N231" s="96" t="str">
        <f>IF(ISERROR(IF(L231=0,0,100/L231*Stationär!C$14/100)),"Eingabe Spalten D&amp;E",IF(L231=0,0,100/L231*Stationär!C$14/100))</f>
        <v>Eingabe Spalten D&amp;E</v>
      </c>
      <c r="O231" s="101" t="str">
        <f>IF(ISERROR(IF(M231=0,0,100/M231*Stationär!C$14/100)),"Eingabe Spalten D&amp;E",IF(M231=0,0,100/M231*Stationär!C$14/100))</f>
        <v>Eingabe Spalten D&amp;E</v>
      </c>
    </row>
    <row r="232" spans="1:15" x14ac:dyDescent="0.3">
      <c r="A232" s="102" t="s">
        <v>152</v>
      </c>
      <c r="B232" s="103" t="s">
        <v>209</v>
      </c>
      <c r="C232" s="103" t="str">
        <f t="shared" si="27"/>
        <v>Bereich Erziehung** Dermatologie</v>
      </c>
      <c r="D232" s="146"/>
      <c r="E232" s="103"/>
      <c r="F232" s="103"/>
      <c r="G232" s="103"/>
      <c r="H232" s="103" t="e">
        <f>_xlfn.XLOOKUP(C232,Stationär!B$21:B$32,Stationär!D$21:D$32)</f>
        <v>#N/A</v>
      </c>
      <c r="I232" s="103" t="e">
        <f>_xlfn.XLOOKUP(C232,Stationär!B$21:B$32,Stationär!E$21:E$32)</f>
        <v>#N/A</v>
      </c>
      <c r="J232" s="127" t="str" cm="1">
        <f t="array" ref="J232">TRIM(IF(ISERROR(RIGHT(H232,LEN(H232)-LOOKUP(999,FIND(":",H232,ROW(H:H))))),0,RIGHT(H232,LEN(H232)-LOOKUP(999,FIND(":",H232,ROW(H:H))))))</f>
        <v>0</v>
      </c>
      <c r="K232" s="103" t="e" cm="1">
        <f t="array" ref="K232">TRIM(RIGHT(I232,LEN(I232)-LOOKUP(999,FIND(":",I232,ROW(I:I)))))</f>
        <v>#N/A</v>
      </c>
      <c r="L232" s="103" t="e">
        <f t="shared" si="23"/>
        <v>#N/A</v>
      </c>
      <c r="M232" s="103" t="e">
        <f t="shared" si="24"/>
        <v>#N/A</v>
      </c>
      <c r="N232" s="103" t="str">
        <f>IF(ISERROR(IF(L232=0,0,100/L232*Stationär!C$14/100)),"Eingabe Spalten D&amp;E",IF(L232=0,0,100/L232*Stationär!C$14/100))</f>
        <v>Eingabe Spalten D&amp;E</v>
      </c>
      <c r="O232" s="104" t="str">
        <f>IF(ISERROR(IF(M232=0,0,100/M232*Stationär!C$14/100)),"Eingabe Spalten D&amp;E",IF(M232=0,0,100/M232*Stationär!C$14/100))</f>
        <v>Eingabe Spalten D&amp;E</v>
      </c>
    </row>
    <row r="233" spans="1:15" x14ac:dyDescent="0.3">
      <c r="A233" s="97" t="s">
        <v>152</v>
      </c>
      <c r="B233" s="98" t="s">
        <v>2</v>
      </c>
      <c r="C233" s="98" t="str">
        <f>B233&amp;" "&amp;B$121</f>
        <v>Ärztlicher Bereich Kinder- und Jugendreha Somatik</v>
      </c>
      <c r="D233" s="145" t="s">
        <v>109</v>
      </c>
      <c r="E233" s="98">
        <v>22</v>
      </c>
      <c r="F233" s="98">
        <v>18</v>
      </c>
      <c r="G233" s="98"/>
      <c r="H233" s="98" t="e">
        <f>_xlfn.XLOOKUP(C233,Stationär!B$21:B$32,Stationär!D$21:D$32)</f>
        <v>#N/A</v>
      </c>
      <c r="I233" s="98" t="e">
        <f>_xlfn.XLOOKUP(C233,Stationär!B$21:B$32,Stationär!E$21:E$32)</f>
        <v>#N/A</v>
      </c>
      <c r="J233" s="124" t="str" cm="1">
        <f t="array" ref="J233">TRIM(IF(ISERROR(RIGHT(H233,LEN(H233)-LOOKUP(999,FIND(":",H233,ROW(H:H))))),0,RIGHT(H233,LEN(H233)-LOOKUP(999,FIND(":",H233,ROW(H:H))))))</f>
        <v>0</v>
      </c>
      <c r="K233" s="98" t="e" cm="1">
        <f t="array" ref="K233">TRIM(RIGHT(I233,LEN(I233)-LOOKUP(999,FIND(":",I233,ROW(I:I)))))</f>
        <v>#N/A</v>
      </c>
      <c r="L233" s="98" t="e">
        <f t="shared" si="23"/>
        <v>#N/A</v>
      </c>
      <c r="M233" s="98" t="e">
        <f t="shared" si="24"/>
        <v>#N/A</v>
      </c>
      <c r="N233" s="98" t="str">
        <f>IF(ISERROR(IF(L233=0,0,100/L233*Stationär!C$14/100)),"Eingabe Spalten D&amp;E",IF(L233=0,0,100/L233*Stationär!C$14/100))</f>
        <v>Eingabe Spalten D&amp;E</v>
      </c>
      <c r="O233" s="99" t="str">
        <f>IF(ISERROR(IF(M233=0,0,100/M233*Stationär!C$14/100)),"Eingabe Spalten D&amp;E",IF(M233=0,0,100/M233*Stationär!C$14/100))</f>
        <v>Eingabe Spalten D&amp;E</v>
      </c>
    </row>
    <row r="234" spans="1:15" x14ac:dyDescent="0.3">
      <c r="A234" s="100" t="s">
        <v>152</v>
      </c>
      <c r="B234" s="96" t="s">
        <v>3</v>
      </c>
      <c r="C234" s="96" t="str">
        <f t="shared" ref="C234:C244" si="28">B234&amp;" "&amp;B$121</f>
        <v>Psychologischer Bereich Kinder- und Jugendreha Somatik</v>
      </c>
      <c r="D234" s="144" t="s">
        <v>110</v>
      </c>
      <c r="E234" s="96">
        <v>48</v>
      </c>
      <c r="F234" s="96">
        <v>40</v>
      </c>
      <c r="H234" s="96" t="e">
        <f>_xlfn.XLOOKUP(C234,Stationär!B$21:B$32,Stationär!D$21:D$32)</f>
        <v>#N/A</v>
      </c>
      <c r="I234" s="96" t="e">
        <f>_xlfn.XLOOKUP(C234,Stationär!B$21:B$32,Stationär!E$21:E$32)</f>
        <v>#N/A</v>
      </c>
      <c r="J234" s="125" t="str" cm="1">
        <f t="array" ref="J234">TRIM(IF(ISERROR(RIGHT(H234,LEN(H234)-LOOKUP(999,FIND(":",H234,ROW(H:H))))),0,RIGHT(H234,LEN(H234)-LOOKUP(999,FIND(":",H234,ROW(H:H))))))</f>
        <v>0</v>
      </c>
      <c r="K234" s="96" t="e" cm="1">
        <f t="array" ref="K234">TRIM(RIGHT(I234,LEN(I234)-LOOKUP(999,FIND(":",I234,ROW(I:I)))))</f>
        <v>#N/A</v>
      </c>
      <c r="L234" s="96" t="e">
        <f t="shared" si="23"/>
        <v>#N/A</v>
      </c>
      <c r="M234" s="96" t="e">
        <f t="shared" si="24"/>
        <v>#N/A</v>
      </c>
      <c r="N234" s="96" t="str">
        <f>IF(ISERROR(IF(L234=0,0,100/L234*Stationär!C$14/100)),"Eingabe Spalten D&amp;E",IF(L234=0,0,100/L234*Stationär!C$14/100))</f>
        <v>Eingabe Spalten D&amp;E</v>
      </c>
      <c r="O234" s="101" t="str">
        <f>IF(ISERROR(IF(M234=0,0,100/M234*Stationär!C$14/100)),"Eingabe Spalten D&amp;E",IF(M234=0,0,100/M234*Stationär!C$14/100))</f>
        <v>Eingabe Spalten D&amp;E</v>
      </c>
    </row>
    <row r="235" spans="1:15" x14ac:dyDescent="0.3">
      <c r="A235" s="100" t="s">
        <v>152</v>
      </c>
      <c r="B235" s="96" t="s">
        <v>4</v>
      </c>
      <c r="C235" s="96" t="str">
        <f t="shared" si="28"/>
        <v>Pflege Kinder- und Jugendreha Somatik</v>
      </c>
      <c r="D235" s="144" t="s">
        <v>111</v>
      </c>
      <c r="E235" s="96">
        <v>10</v>
      </c>
      <c r="F235" s="96">
        <v>8</v>
      </c>
      <c r="H235" s="96" t="e">
        <f>_xlfn.XLOOKUP(C235,Stationär!B$21:B$32,Stationär!D$21:D$32)</f>
        <v>#N/A</v>
      </c>
      <c r="I235" s="96" t="e">
        <f>_xlfn.XLOOKUP(C235,Stationär!B$21:B$32,Stationär!E$21:E$32)</f>
        <v>#N/A</v>
      </c>
      <c r="J235" s="125" t="str" cm="1">
        <f t="array" ref="J235">TRIM(IF(ISERROR(RIGHT(H235,LEN(H235)-LOOKUP(999,FIND(":",H235,ROW(H:H))))),0,RIGHT(H235,LEN(H235)-LOOKUP(999,FIND(":",H235,ROW(H:H))))))</f>
        <v>0</v>
      </c>
      <c r="K235" s="96" t="e" cm="1">
        <f t="array" ref="K235">TRIM(RIGHT(I235,LEN(I235)-LOOKUP(999,FIND(":",I235,ROW(I:I)))))</f>
        <v>#N/A</v>
      </c>
      <c r="L235" s="96" t="e">
        <f t="shared" si="23"/>
        <v>#N/A</v>
      </c>
      <c r="M235" s="96" t="e">
        <f t="shared" si="24"/>
        <v>#N/A</v>
      </c>
      <c r="N235" s="96" t="str">
        <f>IF(ISERROR(IF(L235=0,0,100/L235*Stationär!C$14/100)),"Eingabe Spalten D&amp;E",IF(L235=0,0,100/L235*Stationär!C$14/100))</f>
        <v>Eingabe Spalten D&amp;E</v>
      </c>
      <c r="O235" s="101" t="str">
        <f>IF(ISERROR(IF(M235=0,0,100/M235*Stationär!C$14/100)),"Eingabe Spalten D&amp;E",IF(M235=0,0,100/M235*Stationär!C$14/100))</f>
        <v>Eingabe Spalten D&amp;E</v>
      </c>
    </row>
    <row r="236" spans="1:15" x14ac:dyDescent="0.3">
      <c r="A236" s="100" t="s">
        <v>152</v>
      </c>
      <c r="B236" s="96" t="s">
        <v>143</v>
      </c>
      <c r="C236" s="96" t="str">
        <f t="shared" si="28"/>
        <v>­ davon examinierte Pflegekräfte (2/3 Regelung) Kinder- und Jugendreha Somatik</v>
      </c>
      <c r="D236" s="144" t="s">
        <v>147</v>
      </c>
      <c r="E236" s="96">
        <f>E235*3/2</f>
        <v>15</v>
      </c>
      <c r="F236" s="96">
        <f>F235*3/2</f>
        <v>12</v>
      </c>
      <c r="H236" s="96" t="e">
        <f>_xlfn.XLOOKUP(C236,Stationär!B$21:B$32,Stationär!D$21:D$32)</f>
        <v>#N/A</v>
      </c>
      <c r="I236" s="96" t="e">
        <f>_xlfn.XLOOKUP(C236,Stationär!B$21:B$32,Stationär!E$21:E$32)</f>
        <v>#N/A</v>
      </c>
      <c r="J236" s="125" t="str" cm="1">
        <f t="array" ref="J236">TRIM(IF(ISERROR(RIGHT(H236,LEN(H236)-LOOKUP(999,FIND(":",H236,ROW(H:H))))),0,RIGHT(H236,LEN(H236)-LOOKUP(999,FIND(":",H236,ROW(H:H))))))</f>
        <v>0</v>
      </c>
      <c r="K236" s="96" t="e" cm="1">
        <f t="array" ref="K236">TRIM(RIGHT(I236,LEN(I236)-LOOKUP(999,FIND(":",I236,ROW(I:I)))))</f>
        <v>#N/A</v>
      </c>
      <c r="L236" s="96" t="e">
        <f t="shared" si="23"/>
        <v>#N/A</v>
      </c>
      <c r="M236" s="96" t="e">
        <f t="shared" si="24"/>
        <v>#N/A</v>
      </c>
      <c r="N236" s="96" t="str">
        <f>IF(ISERROR(IF(L236=0,0,100/L236*Stationär!C$14/100)),"Eingabe Spalten D&amp;E",IF(L236=0,0,100/L236*Stationär!C$14/100))</f>
        <v>Eingabe Spalten D&amp;E</v>
      </c>
      <c r="O236" s="101" t="str">
        <f>IF(ISERROR(IF(M236=0,0,100/M236*Stationär!C$14/100)),"Eingabe Spalten D&amp;E",IF(M236=0,0,100/M236*Stationär!C$14/100))</f>
        <v>Eingabe Spalten D&amp;E</v>
      </c>
    </row>
    <row r="237" spans="1:15" x14ac:dyDescent="0.3">
      <c r="A237" s="100" t="s">
        <v>152</v>
      </c>
      <c r="B237" s="96" t="s">
        <v>10</v>
      </c>
      <c r="C237" s="96" t="str">
        <f t="shared" si="28"/>
        <v>Physiotherapie Kinder- und Jugendreha Somatik</v>
      </c>
      <c r="D237" s="144" t="s">
        <v>112</v>
      </c>
      <c r="E237" s="96">
        <v>55</v>
      </c>
      <c r="F237" s="96">
        <v>45</v>
      </c>
      <c r="H237" s="96" t="e">
        <f>_xlfn.XLOOKUP(C237,Stationär!B$21:B$32,Stationär!D$21:D$32)</f>
        <v>#N/A</v>
      </c>
      <c r="I237" s="96" t="e">
        <f>_xlfn.XLOOKUP(C237,Stationär!B$21:B$32,Stationär!E$21:E$32)</f>
        <v>#N/A</v>
      </c>
      <c r="J237" s="125" t="str" cm="1">
        <f t="array" ref="J237">TRIM(IF(ISERROR(RIGHT(H237,LEN(H237)-LOOKUP(999,FIND(":",H237,ROW(H:H))))),0,RIGHT(H237,LEN(H237)-LOOKUP(999,FIND(":",H237,ROW(H:H))))))</f>
        <v>0</v>
      </c>
      <c r="K237" s="96" t="e" cm="1">
        <f t="array" ref="K237">TRIM(RIGHT(I237,LEN(I237)-LOOKUP(999,FIND(":",I237,ROW(I:I)))))</f>
        <v>#N/A</v>
      </c>
      <c r="L237" s="96" t="e">
        <f t="shared" si="23"/>
        <v>#N/A</v>
      </c>
      <c r="M237" s="96" t="e">
        <f t="shared" si="24"/>
        <v>#N/A</v>
      </c>
      <c r="N237" s="96" t="str">
        <f>IF(ISERROR(IF(L237=0,0,100/L237*Stationär!C$14/100)),"Eingabe Spalten D&amp;E",IF(L237=0,0,100/L237*Stationär!C$14/100))</f>
        <v>Eingabe Spalten D&amp;E</v>
      </c>
      <c r="O237" s="101" t="str">
        <f>IF(ISERROR(IF(M237=0,0,100/M237*Stationär!C$14/100)),"Eingabe Spalten D&amp;E",IF(M237=0,0,100/M237*Stationär!C$14/100))</f>
        <v>Eingabe Spalten D&amp;E</v>
      </c>
    </row>
    <row r="238" spans="1:15" x14ac:dyDescent="0.3">
      <c r="A238" s="100" t="s">
        <v>152</v>
      </c>
      <c r="B238" s="96" t="s">
        <v>11</v>
      </c>
      <c r="C238" s="96" t="str">
        <f t="shared" si="28"/>
        <v>Physikalische Therapie Kinder- und Jugendreha Somatik</v>
      </c>
      <c r="D238" s="144" t="s">
        <v>91</v>
      </c>
      <c r="E238" s="96">
        <v>110</v>
      </c>
      <c r="F238" s="96">
        <v>90</v>
      </c>
      <c r="H238" s="96" t="e">
        <f>_xlfn.XLOOKUP(C238,Stationär!B$21:B$32,Stationär!D$21:D$32)</f>
        <v>#N/A</v>
      </c>
      <c r="I238" s="96" t="e">
        <f>_xlfn.XLOOKUP(C238,Stationär!B$21:B$32,Stationär!E$21:E$32)</f>
        <v>#N/A</v>
      </c>
      <c r="J238" s="125" t="str" cm="1">
        <f t="array" ref="J238">TRIM(IF(ISERROR(RIGHT(H238,LEN(H238)-LOOKUP(999,FIND(":",H238,ROW(H:H))))),0,RIGHT(H238,LEN(H238)-LOOKUP(999,FIND(":",H238,ROW(H:H))))))</f>
        <v>0</v>
      </c>
      <c r="K238" s="96" t="e" cm="1">
        <f t="array" ref="K238">TRIM(RIGHT(I238,LEN(I238)-LOOKUP(999,FIND(":",I238,ROW(I:I)))))</f>
        <v>#N/A</v>
      </c>
      <c r="L238" s="96" t="e">
        <f t="shared" si="23"/>
        <v>#N/A</v>
      </c>
      <c r="M238" s="96" t="e">
        <f t="shared" si="24"/>
        <v>#N/A</v>
      </c>
      <c r="N238" s="96" t="str">
        <f>IF(ISERROR(IF(L238=0,0,100/L238*Stationär!C$14/100)),"Eingabe Spalten D&amp;E",IF(L238=0,0,100/L238*Stationär!C$14/100))</f>
        <v>Eingabe Spalten D&amp;E</v>
      </c>
      <c r="O238" s="101" t="str">
        <f>IF(ISERROR(IF(M238=0,0,100/M238*Stationär!C$14/100)),"Eingabe Spalten D&amp;E",IF(M238=0,0,100/M238*Stationär!C$14/100))</f>
        <v>Eingabe Spalten D&amp;E</v>
      </c>
    </row>
    <row r="239" spans="1:15" x14ac:dyDescent="0.3">
      <c r="A239" s="100" t="s">
        <v>152</v>
      </c>
      <c r="B239" s="96" t="s">
        <v>5</v>
      </c>
      <c r="C239" s="96" t="str">
        <f t="shared" si="28"/>
        <v>Sporttherapie Kinder- und Jugendreha Somatik</v>
      </c>
      <c r="D239" s="144" t="s">
        <v>113</v>
      </c>
      <c r="E239" s="96">
        <v>36</v>
      </c>
      <c r="F239" s="96">
        <v>30</v>
      </c>
      <c r="H239" s="96" t="e">
        <f>_xlfn.XLOOKUP(C239,Stationär!B$21:B$32,Stationär!D$21:D$32)</f>
        <v>#N/A</v>
      </c>
      <c r="I239" s="96" t="e">
        <f>_xlfn.XLOOKUP(C239,Stationär!B$21:B$32,Stationär!E$21:E$32)</f>
        <v>#N/A</v>
      </c>
      <c r="J239" s="125" t="str" cm="1">
        <f t="array" ref="J239">TRIM(IF(ISERROR(RIGHT(H239,LEN(H239)-LOOKUP(999,FIND(":",H239,ROW(H:H))))),0,RIGHT(H239,LEN(H239)-LOOKUP(999,FIND(":",H239,ROW(H:H))))))</f>
        <v>0</v>
      </c>
      <c r="K239" s="96" t="e" cm="1">
        <f t="array" ref="K239">TRIM(RIGHT(I239,LEN(I239)-LOOKUP(999,FIND(":",I239,ROW(I:I)))))</f>
        <v>#N/A</v>
      </c>
      <c r="L239" s="96" t="e">
        <f t="shared" si="23"/>
        <v>#N/A</v>
      </c>
      <c r="M239" s="96" t="e">
        <f t="shared" si="24"/>
        <v>#N/A</v>
      </c>
      <c r="N239" s="96" t="str">
        <f>IF(ISERROR(IF(L239=0,0,100/L239*Stationär!C$14/100)),"Eingabe Spalten D&amp;E",IF(L239=0,0,100/L239*Stationär!C$14/100))</f>
        <v>Eingabe Spalten D&amp;E</v>
      </c>
      <c r="O239" s="101" t="str">
        <f>IF(ISERROR(IF(M239=0,0,100/M239*Stationär!C$14/100)),"Eingabe Spalten D&amp;E",IF(M239=0,0,100/M239*Stationär!C$14/100))</f>
        <v>Eingabe Spalten D&amp;E</v>
      </c>
    </row>
    <row r="240" spans="1:15" x14ac:dyDescent="0.3">
      <c r="A240" s="100" t="s">
        <v>152</v>
      </c>
      <c r="B240" s="96" t="s">
        <v>6</v>
      </c>
      <c r="C240" s="96" t="str">
        <f t="shared" si="28"/>
        <v>Ergotherapie Kinder- und Jugendreha Somatik</v>
      </c>
      <c r="D240" s="144" t="s">
        <v>91</v>
      </c>
      <c r="E240" s="96">
        <v>110</v>
      </c>
      <c r="F240" s="96">
        <v>90</v>
      </c>
      <c r="H240" s="96" t="e">
        <f>_xlfn.XLOOKUP(C240,Stationär!B$21:B$32,Stationär!D$21:D$32)</f>
        <v>#N/A</v>
      </c>
      <c r="I240" s="96" t="e">
        <f>_xlfn.XLOOKUP(C240,Stationär!B$21:B$32,Stationär!E$21:E$32)</f>
        <v>#N/A</v>
      </c>
      <c r="J240" s="125" t="str" cm="1">
        <f t="array" ref="J240">TRIM(IF(ISERROR(RIGHT(H240,LEN(H240)-LOOKUP(999,FIND(":",H240,ROW(H:H))))),0,RIGHT(H240,LEN(H240)-LOOKUP(999,FIND(":",H240,ROW(H:H))))))</f>
        <v>0</v>
      </c>
      <c r="K240" s="96" t="e" cm="1">
        <f t="array" ref="K240">TRIM(RIGHT(I240,LEN(I240)-LOOKUP(999,FIND(":",I240,ROW(I:I)))))</f>
        <v>#N/A</v>
      </c>
      <c r="L240" s="96" t="e">
        <f t="shared" si="23"/>
        <v>#N/A</v>
      </c>
      <c r="M240" s="96" t="e">
        <f t="shared" si="24"/>
        <v>#N/A</v>
      </c>
      <c r="N240" s="96" t="str">
        <f>IF(ISERROR(IF(L240=0,0,100/L240*Stationär!C$14/100)),"Eingabe Spalten D&amp;E",IF(L240=0,0,100/L240*Stationär!C$14/100))</f>
        <v>Eingabe Spalten D&amp;E</v>
      </c>
      <c r="O240" s="101" t="str">
        <f>IF(ISERROR(IF(M240=0,0,100/M240*Stationär!C$14/100)),"Eingabe Spalten D&amp;E",IF(M240=0,0,100/M240*Stationär!C$14/100))</f>
        <v>Eingabe Spalten D&amp;E</v>
      </c>
    </row>
    <row r="241" spans="1:15" x14ac:dyDescent="0.3">
      <c r="A241" s="100" t="s">
        <v>152</v>
      </c>
      <c r="B241" s="96" t="s">
        <v>7</v>
      </c>
      <c r="C241" s="96" t="str">
        <f t="shared" si="28"/>
        <v>Ernährungsberatung Kinder- und Jugendreha Somatik</v>
      </c>
      <c r="D241" s="144" t="s">
        <v>112</v>
      </c>
      <c r="E241" s="96">
        <v>55</v>
      </c>
      <c r="F241" s="96">
        <v>45</v>
      </c>
      <c r="H241" s="96" t="e">
        <f>_xlfn.XLOOKUP(C241,Stationär!B$21:B$32,Stationär!D$21:D$32)</f>
        <v>#N/A</v>
      </c>
      <c r="I241" s="96" t="e">
        <f>_xlfn.XLOOKUP(C241,Stationär!B$21:B$32,Stationär!E$21:E$32)</f>
        <v>#N/A</v>
      </c>
      <c r="J241" s="125" t="str" cm="1">
        <f t="array" ref="J241">TRIM(IF(ISERROR(RIGHT(H241,LEN(H241)-LOOKUP(999,FIND(":",H241,ROW(H:H))))),0,RIGHT(H241,LEN(H241)-LOOKUP(999,FIND(":",H241,ROW(H:H))))))</f>
        <v>0</v>
      </c>
      <c r="K241" s="96" t="e" cm="1">
        <f t="array" ref="K241">TRIM(RIGHT(I241,LEN(I241)-LOOKUP(999,FIND(":",I241,ROW(I:I)))))</f>
        <v>#N/A</v>
      </c>
      <c r="L241" s="96" t="e">
        <f t="shared" si="23"/>
        <v>#N/A</v>
      </c>
      <c r="M241" s="96" t="e">
        <f t="shared" si="24"/>
        <v>#N/A</v>
      </c>
      <c r="N241" s="96" t="str">
        <f>IF(ISERROR(IF(L241=0,0,100/L241*Stationär!C$14/100)),"Eingabe Spalten D&amp;E",IF(L241=0,0,100/L241*Stationär!C$14/100))</f>
        <v>Eingabe Spalten D&amp;E</v>
      </c>
      <c r="O241" s="101" t="str">
        <f>IF(ISERROR(IF(M241=0,0,100/M241*Stationär!C$14/100)),"Eingabe Spalten D&amp;E",IF(M241=0,0,100/M241*Stationär!C$14/100))</f>
        <v>Eingabe Spalten D&amp;E</v>
      </c>
    </row>
    <row r="242" spans="1:15" x14ac:dyDescent="0.3">
      <c r="A242" s="100" t="s">
        <v>152</v>
      </c>
      <c r="B242" s="96" t="s">
        <v>206</v>
      </c>
      <c r="C242" s="96" t="str">
        <f t="shared" si="28"/>
        <v>Sozialberatung Kinder- und Jugendreha Somatik</v>
      </c>
      <c r="D242" s="144" t="s">
        <v>91</v>
      </c>
      <c r="E242" s="96">
        <v>110</v>
      </c>
      <c r="F242" s="96">
        <v>90</v>
      </c>
      <c r="H242" s="96" t="e">
        <f>_xlfn.XLOOKUP(C242,Stationär!B$21:B$32,Stationär!D$21:D$32)</f>
        <v>#N/A</v>
      </c>
      <c r="I242" s="96" t="e">
        <f>_xlfn.XLOOKUP(C242,Stationär!B$21:B$32,Stationär!E$21:E$32)</f>
        <v>#N/A</v>
      </c>
      <c r="J242" s="125" t="str" cm="1">
        <f t="array" ref="J242">TRIM(IF(ISERROR(RIGHT(H242,LEN(H242)-LOOKUP(999,FIND(":",H242,ROW(H:H))))),0,RIGHT(H242,LEN(H242)-LOOKUP(999,FIND(":",H242,ROW(H:H))))))</f>
        <v>0</v>
      </c>
      <c r="K242" s="96" t="e" cm="1">
        <f t="array" ref="K242">TRIM(RIGHT(I242,LEN(I242)-LOOKUP(999,FIND(":",I242,ROW(I:I)))))</f>
        <v>#N/A</v>
      </c>
      <c r="L242" s="96" t="e">
        <f t="shared" si="23"/>
        <v>#N/A</v>
      </c>
      <c r="M242" s="96" t="e">
        <f t="shared" si="24"/>
        <v>#N/A</v>
      </c>
      <c r="N242" s="96" t="str">
        <f>IF(ISERROR(IF(L242=0,0,100/L242*Stationär!C$14/100)),"Eingabe Spalten D&amp;E",IF(L242=0,0,100/L242*Stationär!C$14/100))</f>
        <v>Eingabe Spalten D&amp;E</v>
      </c>
      <c r="O242" s="101" t="str">
        <f>IF(ISERROR(IF(M242=0,0,100/M242*Stationär!C$14/100)),"Eingabe Spalten D&amp;E",IF(M242=0,0,100/M242*Stationär!C$14/100))</f>
        <v>Eingabe Spalten D&amp;E</v>
      </c>
    </row>
    <row r="243" spans="1:15" x14ac:dyDescent="0.3">
      <c r="A243" s="100" t="s">
        <v>152</v>
      </c>
      <c r="B243" s="96" t="s">
        <v>207</v>
      </c>
      <c r="C243" s="96" t="str">
        <f t="shared" si="28"/>
        <v>Logopädie* Kinder- und Jugendreha Somatik</v>
      </c>
      <c r="H243" s="96" t="e">
        <f>_xlfn.XLOOKUP(C243,Stationär!B$21:B$32,Stationär!D$21:D$32)</f>
        <v>#N/A</v>
      </c>
      <c r="I243" s="96" t="e">
        <f>_xlfn.XLOOKUP(C243,Stationär!B$21:B$32,Stationär!E$21:E$32)</f>
        <v>#N/A</v>
      </c>
      <c r="J243" s="125" t="str" cm="1">
        <f t="array" ref="J243">TRIM(IF(ISERROR(RIGHT(H243,LEN(H243)-LOOKUP(999,FIND(":",H243,ROW(H:H))))),0,RIGHT(H243,LEN(H243)-LOOKUP(999,FIND(":",H243,ROW(H:H))))))</f>
        <v>0</v>
      </c>
      <c r="K243" s="96" t="e" cm="1">
        <f t="array" ref="K243">TRIM(RIGHT(I243,LEN(I243)-LOOKUP(999,FIND(":",I243,ROW(I:I)))))</f>
        <v>#N/A</v>
      </c>
      <c r="L243" s="96" t="e">
        <f t="shared" si="23"/>
        <v>#N/A</v>
      </c>
      <c r="M243" s="96" t="e">
        <f t="shared" si="24"/>
        <v>#N/A</v>
      </c>
      <c r="N243" s="96" t="str">
        <f>IF(ISERROR(IF(L243=0,0,100/L243*Stationär!C$14/100)),"Eingabe Spalten D&amp;E",IF(L243=0,0,100/L243*Stationär!C$14/100))</f>
        <v>Eingabe Spalten D&amp;E</v>
      </c>
      <c r="O243" s="101" t="str">
        <f>IF(ISERROR(IF(M243=0,0,100/M243*Stationär!C$14/100)),"Eingabe Spalten D&amp;E",IF(M243=0,0,100/M243*Stationär!C$14/100))</f>
        <v>Eingabe Spalten D&amp;E</v>
      </c>
    </row>
    <row r="244" spans="1:15" x14ac:dyDescent="0.3">
      <c r="A244" s="102" t="s">
        <v>152</v>
      </c>
      <c r="B244" s="103" t="s">
        <v>209</v>
      </c>
      <c r="C244" s="103" t="str">
        <f t="shared" si="28"/>
        <v>Bereich Erziehung** Kinder- und Jugendreha Somatik</v>
      </c>
      <c r="D244" s="146" t="s">
        <v>114</v>
      </c>
      <c r="E244" s="103">
        <v>7</v>
      </c>
      <c r="F244" s="103">
        <v>5.5</v>
      </c>
      <c r="G244" s="103"/>
      <c r="H244" s="103" t="e">
        <f>_xlfn.XLOOKUP(C244,Stationär!B$21:B$32,Stationär!D$21:D$32)</f>
        <v>#N/A</v>
      </c>
      <c r="I244" s="103" t="e">
        <f>_xlfn.XLOOKUP(C244,Stationär!B$21:B$32,Stationär!E$21:E$32)</f>
        <v>#N/A</v>
      </c>
      <c r="J244" s="127" t="str" cm="1">
        <f t="array" ref="J244">TRIM(IF(ISERROR(RIGHT(H244,LEN(H244)-LOOKUP(999,FIND(":",H244,ROW(H:H))))),0,RIGHT(H244,LEN(H244)-LOOKUP(999,FIND(":",H244,ROW(H:H))))))</f>
        <v>0</v>
      </c>
      <c r="K244" s="103" t="e" cm="1">
        <f t="array" ref="K244">TRIM(RIGHT(I244,LEN(I244)-LOOKUP(999,FIND(":",I244,ROW(I:I)))))</f>
        <v>#N/A</v>
      </c>
      <c r="L244" s="103" t="e">
        <f t="shared" si="23"/>
        <v>#N/A</v>
      </c>
      <c r="M244" s="103" t="e">
        <f t="shared" si="24"/>
        <v>#N/A</v>
      </c>
      <c r="N244" s="103" t="str">
        <f>IF(ISERROR(IF(L244=0,0,100/L244*Stationär!C$14/100)),"Eingabe Spalten D&amp;E",IF(L244=0,0,100/L244*Stationär!C$14/100))</f>
        <v>Eingabe Spalten D&amp;E</v>
      </c>
      <c r="O244" s="104" t="str">
        <f>IF(ISERROR(IF(M244=0,0,100/M244*Stationär!C$14/100)),"Eingabe Spalten D&amp;E",IF(M244=0,0,100/M244*Stationär!C$14/100))</f>
        <v>Eingabe Spalten D&amp;E</v>
      </c>
    </row>
    <row r="245" spans="1:15" x14ac:dyDescent="0.3">
      <c r="A245" s="97" t="s">
        <v>152</v>
      </c>
      <c r="B245" s="98" t="s">
        <v>2</v>
      </c>
      <c r="C245" s="98" t="str">
        <f>B245&amp;" "&amp;B$122</f>
        <v>Ärztlicher Bereich Kinder- und Jugendreha Psych</v>
      </c>
      <c r="D245" s="145" t="s">
        <v>109</v>
      </c>
      <c r="E245" s="98">
        <v>22</v>
      </c>
      <c r="F245" s="98">
        <v>18</v>
      </c>
      <c r="G245" s="98"/>
      <c r="H245" s="98" t="e">
        <f>_xlfn.XLOOKUP(C245,Stationär!B$21:B$32,Stationär!D$21:D$32)</f>
        <v>#N/A</v>
      </c>
      <c r="I245" s="98" t="e">
        <f>_xlfn.XLOOKUP(C245,Stationär!B$21:B$32,Stationär!E$21:E$32)</f>
        <v>#N/A</v>
      </c>
      <c r="J245" s="124" t="str" cm="1">
        <f t="array" ref="J245">TRIM(IF(ISERROR(RIGHT(H245,LEN(H245)-LOOKUP(999,FIND(":",H245,ROW(H:H))))),0,RIGHT(H245,LEN(H245)-LOOKUP(999,FIND(":",H245,ROW(H:H))))))</f>
        <v>0</v>
      </c>
      <c r="K245" s="98" t="e" cm="1">
        <f t="array" ref="K245">TRIM(RIGHT(I245,LEN(I245)-LOOKUP(999,FIND(":",I245,ROW(I:I)))))</f>
        <v>#N/A</v>
      </c>
      <c r="L245" s="98" t="e">
        <f t="shared" si="23"/>
        <v>#N/A</v>
      </c>
      <c r="M245" s="98" t="e">
        <f t="shared" si="24"/>
        <v>#N/A</v>
      </c>
      <c r="N245" s="98" t="str">
        <f>IF(ISERROR(IF(L245=0,0,100/L245*Stationär!C$14/100)),"Eingabe Spalten D&amp;E",IF(L245=0,0,100/L245*Stationär!C$14/100))</f>
        <v>Eingabe Spalten D&amp;E</v>
      </c>
      <c r="O245" s="99" t="str">
        <f>IF(ISERROR(IF(M245=0,0,100/M245*Stationär!C$14/100)),"Eingabe Spalten D&amp;E",IF(M245=0,0,100/M245*Stationär!C$14/100))</f>
        <v>Eingabe Spalten D&amp;E</v>
      </c>
    </row>
    <row r="246" spans="1:15" x14ac:dyDescent="0.3">
      <c r="A246" s="100" t="s">
        <v>152</v>
      </c>
      <c r="B246" s="96" t="s">
        <v>3</v>
      </c>
      <c r="C246" s="96" t="str">
        <f t="shared" ref="C246:C256" si="29">B246&amp;" "&amp;B$122</f>
        <v>Psychologischer Bereich Kinder- und Jugendreha Psych</v>
      </c>
      <c r="D246" s="144" t="s">
        <v>116</v>
      </c>
      <c r="E246" s="96">
        <v>28</v>
      </c>
      <c r="F246" s="96">
        <v>22</v>
      </c>
      <c r="H246" s="96" t="e">
        <f>_xlfn.XLOOKUP(C246,Stationär!B$21:B$32,Stationär!D$21:D$32)</f>
        <v>#N/A</v>
      </c>
      <c r="I246" s="96" t="e">
        <f>_xlfn.XLOOKUP(C246,Stationär!B$21:B$32,Stationär!E$21:E$32)</f>
        <v>#N/A</v>
      </c>
      <c r="J246" s="125" t="str" cm="1">
        <f t="array" ref="J246">TRIM(IF(ISERROR(RIGHT(H246,LEN(H246)-LOOKUP(999,FIND(":",H246,ROW(H:H))))),0,RIGHT(H246,LEN(H246)-LOOKUP(999,FIND(":",H246,ROW(H:H))))))</f>
        <v>0</v>
      </c>
      <c r="K246" s="96" t="e" cm="1">
        <f t="array" ref="K246">TRIM(RIGHT(I246,LEN(I246)-LOOKUP(999,FIND(":",I246,ROW(I:I)))))</f>
        <v>#N/A</v>
      </c>
      <c r="L246" s="96" t="e">
        <f t="shared" si="23"/>
        <v>#N/A</v>
      </c>
      <c r="M246" s="96" t="e">
        <f t="shared" si="24"/>
        <v>#N/A</v>
      </c>
      <c r="N246" s="96" t="str">
        <f>IF(ISERROR(IF(L246=0,0,100/L246*Stationär!C$14/100)),"Eingabe Spalten D&amp;E",IF(L246=0,0,100/L246*Stationär!C$14/100))</f>
        <v>Eingabe Spalten D&amp;E</v>
      </c>
      <c r="O246" s="101" t="str">
        <f>IF(ISERROR(IF(M246=0,0,100/M246*Stationär!C$14/100)),"Eingabe Spalten D&amp;E",IF(M246=0,0,100/M246*Stationär!C$14/100))</f>
        <v>Eingabe Spalten D&amp;E</v>
      </c>
    </row>
    <row r="247" spans="1:15" x14ac:dyDescent="0.3">
      <c r="A247" s="100" t="s">
        <v>152</v>
      </c>
      <c r="B247" s="96" t="s">
        <v>4</v>
      </c>
      <c r="C247" s="96" t="str">
        <f t="shared" si="29"/>
        <v>Pflege Kinder- und Jugendreha Psych</v>
      </c>
      <c r="D247" s="144" t="s">
        <v>117</v>
      </c>
      <c r="E247" s="96">
        <v>14</v>
      </c>
      <c r="F247" s="96">
        <v>11</v>
      </c>
      <c r="H247" s="96" t="e">
        <f>_xlfn.XLOOKUP(C247,Stationär!B$21:B$32,Stationär!D$21:D$32)</f>
        <v>#N/A</v>
      </c>
      <c r="I247" s="96" t="e">
        <f>_xlfn.XLOOKUP(C247,Stationär!B$21:B$32,Stationär!E$21:E$32)</f>
        <v>#N/A</v>
      </c>
      <c r="J247" s="125" t="str" cm="1">
        <f t="array" ref="J247">TRIM(IF(ISERROR(RIGHT(H247,LEN(H247)-LOOKUP(999,FIND(":",H247,ROW(H:H))))),0,RIGHT(H247,LEN(H247)-LOOKUP(999,FIND(":",H247,ROW(H:H))))))</f>
        <v>0</v>
      </c>
      <c r="K247" s="96" t="e" cm="1">
        <f t="array" ref="K247">TRIM(RIGHT(I247,LEN(I247)-LOOKUP(999,FIND(":",I247,ROW(I:I)))))</f>
        <v>#N/A</v>
      </c>
      <c r="L247" s="96" t="e">
        <f t="shared" si="23"/>
        <v>#N/A</v>
      </c>
      <c r="M247" s="96" t="e">
        <f t="shared" si="24"/>
        <v>#N/A</v>
      </c>
      <c r="N247" s="96" t="str">
        <f>IF(ISERROR(IF(L247=0,0,100/L247*Stationär!C$14/100)),"Eingabe Spalten D&amp;E",IF(L247=0,0,100/L247*Stationär!C$14/100))</f>
        <v>Eingabe Spalten D&amp;E</v>
      </c>
      <c r="O247" s="101" t="str">
        <f>IF(ISERROR(IF(M247=0,0,100/M247*Stationär!C$14/100)),"Eingabe Spalten D&amp;E",IF(M247=0,0,100/M247*Stationär!C$14/100))</f>
        <v>Eingabe Spalten D&amp;E</v>
      </c>
    </row>
    <row r="248" spans="1:15" x14ac:dyDescent="0.3">
      <c r="A248" s="100" t="s">
        <v>152</v>
      </c>
      <c r="B248" s="96" t="s">
        <v>143</v>
      </c>
      <c r="C248" s="96" t="str">
        <f t="shared" si="29"/>
        <v>­ davon examinierte Pflegekräfte (2/3 Regelung) Kinder- und Jugendreha Psych</v>
      </c>
      <c r="D248" s="144" t="s">
        <v>148</v>
      </c>
      <c r="E248" s="96">
        <f>E247*3/2</f>
        <v>21</v>
      </c>
      <c r="F248" s="96">
        <f>F247*3/2</f>
        <v>16.5</v>
      </c>
      <c r="H248" s="96" t="e">
        <f>_xlfn.XLOOKUP(C248,Stationär!B$21:B$32,Stationär!D$21:D$32)</f>
        <v>#N/A</v>
      </c>
      <c r="I248" s="96" t="e">
        <f>_xlfn.XLOOKUP(C248,Stationär!B$21:B$32,Stationär!E$21:E$32)</f>
        <v>#N/A</v>
      </c>
      <c r="J248" s="125" t="str" cm="1">
        <f t="array" ref="J248">TRIM(IF(ISERROR(RIGHT(H248,LEN(H248)-LOOKUP(999,FIND(":",H248,ROW(H:H))))),0,RIGHT(H248,LEN(H248)-LOOKUP(999,FIND(":",H248,ROW(H:H))))))</f>
        <v>0</v>
      </c>
      <c r="K248" s="96" t="e" cm="1">
        <f t="array" ref="K248">TRIM(RIGHT(I248,LEN(I248)-LOOKUP(999,FIND(":",I248,ROW(I:I)))))</f>
        <v>#N/A</v>
      </c>
      <c r="L248" s="96" t="e">
        <f t="shared" si="23"/>
        <v>#N/A</v>
      </c>
      <c r="M248" s="96" t="e">
        <f t="shared" si="24"/>
        <v>#N/A</v>
      </c>
      <c r="N248" s="96" t="str">
        <f>IF(ISERROR(IF(L248=0,0,100/L248*Stationär!C$14/100)),"Eingabe Spalten D&amp;E",IF(L248=0,0,100/L248*Stationär!C$14/100))</f>
        <v>Eingabe Spalten D&amp;E</v>
      </c>
      <c r="O248" s="101" t="str">
        <f>IF(ISERROR(IF(M248=0,0,100/M248*Stationär!C$14/100)),"Eingabe Spalten D&amp;E",IF(M248=0,0,100/M248*Stationär!C$14/100))</f>
        <v>Eingabe Spalten D&amp;E</v>
      </c>
    </row>
    <row r="249" spans="1:15" x14ac:dyDescent="0.3">
      <c r="A249" s="100" t="s">
        <v>152</v>
      </c>
      <c r="B249" s="96" t="s">
        <v>10</v>
      </c>
      <c r="C249" s="96" t="str">
        <f t="shared" si="29"/>
        <v>Physiotherapie Kinder- und Jugendreha Psych</v>
      </c>
      <c r="D249" s="144" t="s">
        <v>91</v>
      </c>
      <c r="E249" s="96">
        <v>110</v>
      </c>
      <c r="F249" s="96">
        <v>90</v>
      </c>
      <c r="H249" s="96" t="e">
        <f>_xlfn.XLOOKUP(C249,Stationär!B$21:B$32,Stationär!D$21:D$32)</f>
        <v>#N/A</v>
      </c>
      <c r="I249" s="96" t="e">
        <f>_xlfn.XLOOKUP(C249,Stationär!B$21:B$32,Stationär!E$21:E$32)</f>
        <v>#N/A</v>
      </c>
      <c r="J249" s="125" t="str" cm="1">
        <f t="array" ref="J249">TRIM(IF(ISERROR(RIGHT(H249,LEN(H249)-LOOKUP(999,FIND(":",H249,ROW(H:H))))),0,RIGHT(H249,LEN(H249)-LOOKUP(999,FIND(":",H249,ROW(H:H))))))</f>
        <v>0</v>
      </c>
      <c r="K249" s="96" t="e" cm="1">
        <f t="array" ref="K249">TRIM(RIGHT(I249,LEN(I249)-LOOKUP(999,FIND(":",I249,ROW(I:I)))))</f>
        <v>#N/A</v>
      </c>
      <c r="L249" s="96" t="e">
        <f t="shared" si="23"/>
        <v>#N/A</v>
      </c>
      <c r="M249" s="96" t="e">
        <f t="shared" si="24"/>
        <v>#N/A</v>
      </c>
      <c r="N249" s="96" t="str">
        <f>IF(ISERROR(IF(L249=0,0,100/L249*Stationär!C$14/100)),"Eingabe Spalten D&amp;E",IF(L249=0,0,100/L249*Stationär!C$14/100))</f>
        <v>Eingabe Spalten D&amp;E</v>
      </c>
      <c r="O249" s="101" t="str">
        <f>IF(ISERROR(IF(M249=0,0,100/M249*Stationär!C$14/100)),"Eingabe Spalten D&amp;E",IF(M249=0,0,100/M249*Stationär!C$14/100))</f>
        <v>Eingabe Spalten D&amp;E</v>
      </c>
    </row>
    <row r="250" spans="1:15" x14ac:dyDescent="0.3">
      <c r="A250" s="100" t="s">
        <v>152</v>
      </c>
      <c r="B250" s="96" t="s">
        <v>11</v>
      </c>
      <c r="C250" s="96" t="str">
        <f t="shared" si="29"/>
        <v>Physikalische Therapie Kinder- und Jugendreha Psych</v>
      </c>
      <c r="D250" s="144" t="s">
        <v>91</v>
      </c>
      <c r="E250" s="96">
        <v>110</v>
      </c>
      <c r="F250" s="96">
        <v>90</v>
      </c>
      <c r="H250" s="96" t="e">
        <f>_xlfn.XLOOKUP(C250,Stationär!B$21:B$32,Stationär!D$21:D$32)</f>
        <v>#N/A</v>
      </c>
      <c r="I250" s="96" t="e">
        <f>_xlfn.XLOOKUP(C250,Stationär!B$21:B$32,Stationär!E$21:E$32)</f>
        <v>#N/A</v>
      </c>
      <c r="J250" s="125" t="str" cm="1">
        <f t="array" ref="J250">TRIM(IF(ISERROR(RIGHT(H250,LEN(H250)-LOOKUP(999,FIND(":",H250,ROW(H:H))))),0,RIGHT(H250,LEN(H250)-LOOKUP(999,FIND(":",H250,ROW(H:H))))))</f>
        <v>0</v>
      </c>
      <c r="K250" s="96" t="e" cm="1">
        <f t="array" ref="K250">TRIM(RIGHT(I250,LEN(I250)-LOOKUP(999,FIND(":",I250,ROW(I:I)))))</f>
        <v>#N/A</v>
      </c>
      <c r="L250" s="96" t="e">
        <f t="shared" si="23"/>
        <v>#N/A</v>
      </c>
      <c r="M250" s="96" t="e">
        <f t="shared" si="24"/>
        <v>#N/A</v>
      </c>
      <c r="N250" s="96" t="str">
        <f>IF(ISERROR(IF(L250=0,0,100/L250*Stationär!C$14/100)),"Eingabe Spalten D&amp;E",IF(L250=0,0,100/L250*Stationär!C$14/100))</f>
        <v>Eingabe Spalten D&amp;E</v>
      </c>
      <c r="O250" s="101" t="str">
        <f>IF(ISERROR(IF(M250=0,0,100/M250*Stationär!C$14/100)),"Eingabe Spalten D&amp;E",IF(M250=0,0,100/M250*Stationär!C$14/100))</f>
        <v>Eingabe Spalten D&amp;E</v>
      </c>
    </row>
    <row r="251" spans="1:15" x14ac:dyDescent="0.3">
      <c r="A251" s="100" t="s">
        <v>152</v>
      </c>
      <c r="B251" s="96" t="s">
        <v>5</v>
      </c>
      <c r="C251" s="96" t="str">
        <f t="shared" si="29"/>
        <v>Sporttherapie Kinder- und Jugendreha Psych</v>
      </c>
      <c r="D251" s="144" t="s">
        <v>113</v>
      </c>
      <c r="E251" s="96">
        <v>36</v>
      </c>
      <c r="F251" s="96">
        <v>30</v>
      </c>
      <c r="H251" s="96" t="e">
        <f>_xlfn.XLOOKUP(C251,Stationär!B$21:B$32,Stationär!D$21:D$32)</f>
        <v>#N/A</v>
      </c>
      <c r="I251" s="96" t="e">
        <f>_xlfn.XLOOKUP(C251,Stationär!B$21:B$32,Stationär!E$21:E$32)</f>
        <v>#N/A</v>
      </c>
      <c r="J251" s="125" t="str" cm="1">
        <f t="array" ref="J251">TRIM(IF(ISERROR(RIGHT(H251,LEN(H251)-LOOKUP(999,FIND(":",H251,ROW(H:H))))),0,RIGHT(H251,LEN(H251)-LOOKUP(999,FIND(":",H251,ROW(H:H))))))</f>
        <v>0</v>
      </c>
      <c r="K251" s="96" t="e" cm="1">
        <f t="array" ref="K251">TRIM(RIGHT(I251,LEN(I251)-LOOKUP(999,FIND(":",I251,ROW(I:I)))))</f>
        <v>#N/A</v>
      </c>
      <c r="L251" s="96" t="e">
        <f t="shared" si="23"/>
        <v>#N/A</v>
      </c>
      <c r="M251" s="96" t="e">
        <f t="shared" si="24"/>
        <v>#N/A</v>
      </c>
      <c r="N251" s="96" t="str">
        <f>IF(ISERROR(IF(L251=0,0,100/L251*Stationär!C$14/100)),"Eingabe Spalten D&amp;E",IF(L251=0,0,100/L251*Stationär!C$14/100))</f>
        <v>Eingabe Spalten D&amp;E</v>
      </c>
      <c r="O251" s="101" t="str">
        <f>IF(ISERROR(IF(M251=0,0,100/M251*Stationär!C$14/100)),"Eingabe Spalten D&amp;E",IF(M251=0,0,100/M251*Stationär!C$14/100))</f>
        <v>Eingabe Spalten D&amp;E</v>
      </c>
    </row>
    <row r="252" spans="1:15" x14ac:dyDescent="0.3">
      <c r="A252" s="100" t="s">
        <v>152</v>
      </c>
      <c r="B252" s="96" t="s">
        <v>6</v>
      </c>
      <c r="C252" s="96" t="str">
        <f t="shared" si="29"/>
        <v>Ergotherapie Kinder- und Jugendreha Psych</v>
      </c>
      <c r="D252" s="144" t="s">
        <v>112</v>
      </c>
      <c r="E252" s="96">
        <v>55</v>
      </c>
      <c r="F252" s="96">
        <v>45</v>
      </c>
      <c r="H252" s="96" t="e">
        <f>_xlfn.XLOOKUP(C252,Stationär!B$21:B$32,Stationär!D$21:D$32)</f>
        <v>#N/A</v>
      </c>
      <c r="I252" s="96" t="e">
        <f>_xlfn.XLOOKUP(C252,Stationär!B$21:B$32,Stationär!E$21:E$32)</f>
        <v>#N/A</v>
      </c>
      <c r="J252" s="125" t="str" cm="1">
        <f t="array" ref="J252">TRIM(IF(ISERROR(RIGHT(H252,LEN(H252)-LOOKUP(999,FIND(":",H252,ROW(H:H))))),0,RIGHT(H252,LEN(H252)-LOOKUP(999,FIND(":",H252,ROW(H:H))))))</f>
        <v>0</v>
      </c>
      <c r="K252" s="96" t="e" cm="1">
        <f t="array" ref="K252">TRIM(RIGHT(I252,LEN(I252)-LOOKUP(999,FIND(":",I252,ROW(I:I)))))</f>
        <v>#N/A</v>
      </c>
      <c r="L252" s="96" t="e">
        <f t="shared" si="23"/>
        <v>#N/A</v>
      </c>
      <c r="M252" s="96" t="e">
        <f t="shared" si="24"/>
        <v>#N/A</v>
      </c>
      <c r="N252" s="96" t="str">
        <f>IF(ISERROR(IF(L252=0,0,100/L252*Stationär!C$14/100)),"Eingabe Spalten D&amp;E",IF(L252=0,0,100/L252*Stationär!C$14/100))</f>
        <v>Eingabe Spalten D&amp;E</v>
      </c>
      <c r="O252" s="101" t="str">
        <f>IF(ISERROR(IF(M252=0,0,100/M252*Stationär!C$14/100)),"Eingabe Spalten D&amp;E",IF(M252=0,0,100/M252*Stationär!C$14/100))</f>
        <v>Eingabe Spalten D&amp;E</v>
      </c>
    </row>
    <row r="253" spans="1:15" x14ac:dyDescent="0.3">
      <c r="A253" s="100" t="s">
        <v>152</v>
      </c>
      <c r="B253" s="96" t="s">
        <v>7</v>
      </c>
      <c r="C253" s="96" t="str">
        <f t="shared" si="29"/>
        <v>Ernährungsberatung Kinder- und Jugendreha Psych</v>
      </c>
      <c r="D253" s="144" t="s">
        <v>118</v>
      </c>
      <c r="E253" s="96">
        <v>76</v>
      </c>
      <c r="F253" s="96">
        <v>59</v>
      </c>
      <c r="H253" s="96" t="e">
        <f>_xlfn.XLOOKUP(C253,Stationär!B$21:B$32,Stationär!D$21:D$32)</f>
        <v>#N/A</v>
      </c>
      <c r="I253" s="96" t="e">
        <f>_xlfn.XLOOKUP(C253,Stationär!B$21:B$32,Stationär!E$21:E$32)</f>
        <v>#N/A</v>
      </c>
      <c r="J253" s="125" t="str" cm="1">
        <f t="array" ref="J253">TRIM(IF(ISERROR(RIGHT(H253,LEN(H253)-LOOKUP(999,FIND(":",H253,ROW(H:H))))),0,RIGHT(H253,LEN(H253)-LOOKUP(999,FIND(":",H253,ROW(H:H))))))</f>
        <v>0</v>
      </c>
      <c r="K253" s="96" t="e" cm="1">
        <f t="array" ref="K253">TRIM(RIGHT(I253,LEN(I253)-LOOKUP(999,FIND(":",I253,ROW(I:I)))))</f>
        <v>#N/A</v>
      </c>
      <c r="L253" s="96" t="e">
        <f t="shared" si="23"/>
        <v>#N/A</v>
      </c>
      <c r="M253" s="96" t="e">
        <f t="shared" si="24"/>
        <v>#N/A</v>
      </c>
      <c r="N253" s="96" t="str">
        <f>IF(ISERROR(IF(L253=0,0,100/L253*Stationär!C$14/100)),"Eingabe Spalten D&amp;E",IF(L253=0,0,100/L253*Stationär!C$14/100))</f>
        <v>Eingabe Spalten D&amp;E</v>
      </c>
      <c r="O253" s="101" t="str">
        <f>IF(ISERROR(IF(M253=0,0,100/M253*Stationär!C$14/100)),"Eingabe Spalten D&amp;E",IF(M253=0,0,100/M253*Stationär!C$14/100))</f>
        <v>Eingabe Spalten D&amp;E</v>
      </c>
    </row>
    <row r="254" spans="1:15" x14ac:dyDescent="0.3">
      <c r="A254" s="100" t="s">
        <v>152</v>
      </c>
      <c r="B254" s="96" t="s">
        <v>206</v>
      </c>
      <c r="C254" s="96" t="str">
        <f t="shared" si="29"/>
        <v>Sozialberatung Kinder- und Jugendreha Psych</v>
      </c>
      <c r="D254" s="144" t="s">
        <v>91</v>
      </c>
      <c r="E254" s="96">
        <v>110</v>
      </c>
      <c r="F254" s="96">
        <v>90</v>
      </c>
      <c r="H254" s="96" t="e">
        <f>_xlfn.XLOOKUP(C254,Stationär!B$21:B$32,Stationär!D$21:D$32)</f>
        <v>#N/A</v>
      </c>
      <c r="I254" s="96" t="e">
        <f>_xlfn.XLOOKUP(C254,Stationär!B$21:B$32,Stationär!E$21:E$32)</f>
        <v>#N/A</v>
      </c>
      <c r="J254" s="125" t="str" cm="1">
        <f t="array" ref="J254">TRIM(IF(ISERROR(RIGHT(H254,LEN(H254)-LOOKUP(999,FIND(":",H254,ROW(H:H))))),0,RIGHT(H254,LEN(H254)-LOOKUP(999,FIND(":",H254,ROW(H:H))))))</f>
        <v>0</v>
      </c>
      <c r="K254" s="96" t="e" cm="1">
        <f t="array" ref="K254">TRIM(RIGHT(I254,LEN(I254)-LOOKUP(999,FIND(":",I254,ROW(I:I)))))</f>
        <v>#N/A</v>
      </c>
      <c r="L254" s="96" t="e">
        <f t="shared" ref="L254:L256" si="30">IF(AND(J254=0,K254&lt;&gt;""),J254,K254)</f>
        <v>#N/A</v>
      </c>
      <c r="M254" s="96" t="e">
        <f t="shared" ref="M254:M256" si="31">IF(AND(J254=0,K254&lt;&gt;""),K254,J254)</f>
        <v>#N/A</v>
      </c>
      <c r="N254" s="96" t="str">
        <f>IF(ISERROR(IF(L254=0,0,100/L254*Stationär!C$14/100)),"Eingabe Spalten D&amp;E",IF(L254=0,0,100/L254*Stationär!C$14/100))</f>
        <v>Eingabe Spalten D&amp;E</v>
      </c>
      <c r="O254" s="101" t="str">
        <f>IF(ISERROR(IF(M254=0,0,100/M254*Stationär!C$14/100)),"Eingabe Spalten D&amp;E",IF(M254=0,0,100/M254*Stationär!C$14/100))</f>
        <v>Eingabe Spalten D&amp;E</v>
      </c>
    </row>
    <row r="255" spans="1:15" x14ac:dyDescent="0.3">
      <c r="A255" s="100" t="s">
        <v>152</v>
      </c>
      <c r="B255" s="96" t="s">
        <v>207</v>
      </c>
      <c r="C255" s="96" t="str">
        <f t="shared" si="29"/>
        <v>Logopädie* Kinder- und Jugendreha Psych</v>
      </c>
      <c r="H255" s="96" t="e">
        <f>_xlfn.XLOOKUP(C255,Stationär!B$21:B$32,Stationär!D$21:D$32)</f>
        <v>#N/A</v>
      </c>
      <c r="I255" s="96" t="e">
        <f>_xlfn.XLOOKUP(C255,Stationär!B$21:B$32,Stationär!E$21:E$32)</f>
        <v>#N/A</v>
      </c>
      <c r="J255" s="125" t="str" cm="1">
        <f t="array" ref="J255">TRIM(IF(ISERROR(RIGHT(H255,LEN(H255)-LOOKUP(999,FIND(":",H255,ROW(H:H))))),0,RIGHT(H255,LEN(H255)-LOOKUP(999,FIND(":",H255,ROW(H:H))))))</f>
        <v>0</v>
      </c>
      <c r="K255" s="96" t="e" cm="1">
        <f t="array" ref="K255">TRIM(RIGHT(I255,LEN(I255)-LOOKUP(999,FIND(":",I255,ROW(I:I)))))</f>
        <v>#N/A</v>
      </c>
      <c r="L255" s="96" t="e">
        <f t="shared" si="30"/>
        <v>#N/A</v>
      </c>
      <c r="M255" s="96" t="e">
        <f t="shared" si="31"/>
        <v>#N/A</v>
      </c>
      <c r="N255" s="96" t="str">
        <f>IF(ISERROR(IF(L255=0,0,100/L255*Stationär!C$14/100)),"Eingabe Spalten D&amp;E",IF(L255=0,0,100/L255*Stationär!C$14/100))</f>
        <v>Eingabe Spalten D&amp;E</v>
      </c>
      <c r="O255" s="101" t="str">
        <f>IF(ISERROR(IF(M255=0,0,100/M255*Stationär!C$14/100)),"Eingabe Spalten D&amp;E",IF(M255=0,0,100/M255*Stationär!C$14/100))</f>
        <v>Eingabe Spalten D&amp;E</v>
      </c>
    </row>
    <row r="256" spans="1:15" x14ac:dyDescent="0.3">
      <c r="A256" s="102" t="s">
        <v>152</v>
      </c>
      <c r="B256" s="103" t="s">
        <v>209</v>
      </c>
      <c r="C256" s="103" t="str">
        <f t="shared" si="29"/>
        <v>Bereich Erziehung** Kinder- und Jugendreha Psych</v>
      </c>
      <c r="D256" s="146" t="s">
        <v>119</v>
      </c>
      <c r="E256" s="103">
        <v>3.6</v>
      </c>
      <c r="F256" s="103">
        <v>3.1</v>
      </c>
      <c r="G256" s="103"/>
      <c r="H256" s="103" t="e">
        <f>_xlfn.XLOOKUP(C256,Stationär!B$21:B$32,Stationär!D$21:D$32)</f>
        <v>#N/A</v>
      </c>
      <c r="I256" s="103" t="e">
        <f>_xlfn.XLOOKUP(C256,Stationär!B$21:B$32,Stationär!E$21:E$32)</f>
        <v>#N/A</v>
      </c>
      <c r="J256" s="127" t="str" cm="1">
        <f t="array" ref="J256">TRIM(IF(ISERROR(RIGHT(H256,LEN(H256)-LOOKUP(999,FIND(":",H256,ROW(H:H))))),0,RIGHT(H256,LEN(H256)-LOOKUP(999,FIND(":",H256,ROW(H:H))))))</f>
        <v>0</v>
      </c>
      <c r="K256" s="103" t="e" cm="1">
        <f t="array" ref="K256">TRIM(RIGHT(I256,LEN(I256)-LOOKUP(999,FIND(":",I256,ROW(I:I)))))</f>
        <v>#N/A</v>
      </c>
      <c r="L256" s="103" t="e">
        <f t="shared" si="30"/>
        <v>#N/A</v>
      </c>
      <c r="M256" s="103" t="e">
        <f t="shared" si="31"/>
        <v>#N/A</v>
      </c>
      <c r="N256" s="103" t="str">
        <f>IF(ISERROR(IF(L256=0,0,100/L256*Stationär!C$14/100)),"Eingabe Spalten D&amp;E",IF(L256=0,0,100/L256*Stationär!C$14/100))</f>
        <v>Eingabe Spalten D&amp;E</v>
      </c>
      <c r="O256" s="104" t="str">
        <f>IF(ISERROR(IF(M256=0,0,100/M256*Stationär!C$14/100)),"Eingabe Spalten D&amp;E",IF(M256=0,0,100/M256*Stationär!C$14/100))</f>
        <v>Eingabe Spalten D&amp;E</v>
      </c>
    </row>
    <row r="258" spans="1:15" ht="61" x14ac:dyDescent="0.45">
      <c r="A258" s="128" t="s">
        <v>175</v>
      </c>
      <c r="B258" s="129" t="s">
        <v>162</v>
      </c>
      <c r="C258" s="98"/>
      <c r="D258" s="145"/>
      <c r="E258" s="98"/>
      <c r="F258" s="98"/>
      <c r="G258" s="98"/>
      <c r="H258" s="98"/>
      <c r="I258" s="98"/>
      <c r="J258" s="98"/>
      <c r="K258" s="98"/>
      <c r="L258" s="98"/>
      <c r="M258" s="98"/>
      <c r="N258" s="98"/>
      <c r="O258" s="99"/>
    </row>
    <row r="259" spans="1:15" x14ac:dyDescent="0.3">
      <c r="A259" s="100"/>
      <c r="B259" s="96" t="s">
        <v>17</v>
      </c>
      <c r="C259" s="96">
        <v>0</v>
      </c>
      <c r="O259" s="101"/>
    </row>
    <row r="260" spans="1:15" x14ac:dyDescent="0.3">
      <c r="A260" s="100"/>
      <c r="B260" s="96" t="s">
        <v>24</v>
      </c>
      <c r="C260" s="96">
        <v>0</v>
      </c>
      <c r="O260" s="101"/>
    </row>
    <row r="261" spans="1:15" x14ac:dyDescent="0.3">
      <c r="A261" s="100"/>
      <c r="B261" s="96" t="s">
        <v>85</v>
      </c>
      <c r="C261" s="96">
        <v>1</v>
      </c>
      <c r="O261" s="101"/>
    </row>
    <row r="262" spans="1:15" x14ac:dyDescent="0.3">
      <c r="A262" s="100"/>
      <c r="B262" s="96" t="s">
        <v>27</v>
      </c>
      <c r="C262" s="96">
        <v>0</v>
      </c>
      <c r="O262" s="101"/>
    </row>
    <row r="263" spans="1:15" x14ac:dyDescent="0.3">
      <c r="A263" s="100"/>
      <c r="B263" s="96" t="s">
        <v>93</v>
      </c>
      <c r="C263" s="96">
        <v>0</v>
      </c>
      <c r="O263" s="101"/>
    </row>
    <row r="264" spans="1:15" x14ac:dyDescent="0.3">
      <c r="A264" s="100"/>
      <c r="B264" s="96" t="s">
        <v>29</v>
      </c>
      <c r="C264" s="96">
        <v>0</v>
      </c>
      <c r="O264" s="101"/>
    </row>
    <row r="265" spans="1:15" x14ac:dyDescent="0.3">
      <c r="A265" s="100"/>
      <c r="B265" s="96" t="s">
        <v>32</v>
      </c>
      <c r="C265" s="96">
        <v>0</v>
      </c>
      <c r="O265" s="101"/>
    </row>
    <row r="266" spans="1:15" x14ac:dyDescent="0.3">
      <c r="A266" s="100"/>
      <c r="B266" s="96" t="s">
        <v>64</v>
      </c>
      <c r="C266" s="96">
        <v>1</v>
      </c>
      <c r="O266" s="101"/>
    </row>
    <row r="267" spans="1:15" x14ac:dyDescent="0.3">
      <c r="A267" s="100"/>
      <c r="B267" s="96" t="s">
        <v>104</v>
      </c>
      <c r="C267" s="96">
        <v>0</v>
      </c>
      <c r="O267" s="101"/>
    </row>
    <row r="268" spans="1:15" x14ac:dyDescent="0.3">
      <c r="A268" s="100"/>
      <c r="B268" s="96" t="s">
        <v>108</v>
      </c>
      <c r="C268" s="96">
        <v>1</v>
      </c>
      <c r="O268" s="101"/>
    </row>
    <row r="269" spans="1:15" x14ac:dyDescent="0.3">
      <c r="A269" s="100"/>
      <c r="B269" s="96" t="s">
        <v>115</v>
      </c>
      <c r="C269" s="96">
        <v>1</v>
      </c>
      <c r="O269" s="101"/>
    </row>
    <row r="270" spans="1:15" ht="56" x14ac:dyDescent="0.3">
      <c r="A270" s="130" t="s">
        <v>179</v>
      </c>
      <c r="B270" s="122" t="s">
        <v>163</v>
      </c>
      <c r="C270" s="103">
        <f>IF(OR(Stationär!C8=Grunddaten!B261,Stationär!C8=Grunddaten!B266,Stationär!C8=Grunddaten!B268,Stationär!C8=Grunddaten!B269),1,0)</f>
        <v>0</v>
      </c>
      <c r="D270" s="146"/>
      <c r="E270" s="103"/>
      <c r="F270" s="103"/>
      <c r="G270" s="103"/>
      <c r="H270" s="103"/>
      <c r="I270" s="103"/>
      <c r="J270" s="103"/>
      <c r="K270" s="103"/>
      <c r="L270" s="103"/>
      <c r="M270" s="103"/>
      <c r="N270" s="103"/>
      <c r="O270" s="104"/>
    </row>
    <row r="271" spans="1:15" x14ac:dyDescent="0.3">
      <c r="A271" s="131"/>
      <c r="B271" s="116"/>
    </row>
    <row r="272" spans="1:15" ht="56" x14ac:dyDescent="0.3">
      <c r="A272" s="118" t="s">
        <v>180</v>
      </c>
      <c r="B272" s="108" t="s">
        <v>12</v>
      </c>
      <c r="C272" s="108">
        <f>IF(OR(Stationär!C8=Grunddaten!B121,Stationär!C8=Grunddaten!B122),1,0)</f>
        <v>0</v>
      </c>
      <c r="D272" s="152"/>
      <c r="E272" s="108"/>
      <c r="F272" s="108"/>
      <c r="G272" s="108"/>
      <c r="H272" s="108"/>
      <c r="I272" s="108"/>
      <c r="J272" s="108"/>
      <c r="K272" s="108"/>
      <c r="L272" s="108"/>
      <c r="M272" s="108"/>
      <c r="N272" s="108"/>
      <c r="O272" s="119"/>
    </row>
    <row r="273" spans="1:15" x14ac:dyDescent="0.3">
      <c r="A273" s="131"/>
    </row>
    <row r="274" spans="1:15" x14ac:dyDescent="0.3">
      <c r="A274" s="120" t="s">
        <v>191</v>
      </c>
      <c r="B274" s="98"/>
      <c r="C274" s="98" t="s">
        <v>13</v>
      </c>
      <c r="D274" s="145">
        <f>IF(Stationär!C2="",0,1)</f>
        <v>0</v>
      </c>
      <c r="E274" s="98"/>
      <c r="F274" s="98"/>
      <c r="G274" s="98"/>
      <c r="H274" s="98"/>
      <c r="I274" s="98"/>
      <c r="J274" s="98"/>
      <c r="K274" s="98"/>
      <c r="L274" s="98"/>
      <c r="M274" s="98"/>
      <c r="N274" s="98"/>
      <c r="O274" s="99"/>
    </row>
    <row r="275" spans="1:15" x14ac:dyDescent="0.3">
      <c r="A275" s="121" t="s">
        <v>192</v>
      </c>
      <c r="C275" s="96" t="s">
        <v>14</v>
      </c>
      <c r="D275" s="144">
        <f>IF(Stationär!C4="",0,1)</f>
        <v>0</v>
      </c>
      <c r="O275" s="101"/>
    </row>
    <row r="276" spans="1:15" x14ac:dyDescent="0.3">
      <c r="A276" s="121" t="s">
        <v>193</v>
      </c>
      <c r="C276" s="96" t="s">
        <v>15</v>
      </c>
      <c r="D276" s="144">
        <f>IF(Stationär!C6="",0,1)</f>
        <v>0</v>
      </c>
      <c r="O276" s="101"/>
    </row>
    <row r="277" spans="1:15" x14ac:dyDescent="0.3">
      <c r="A277" s="100"/>
      <c r="C277" s="96" t="s">
        <v>16</v>
      </c>
      <c r="D277" s="144">
        <f>IF(Stationär!C8="",0,1)</f>
        <v>0</v>
      </c>
      <c r="O277" s="101"/>
    </row>
    <row r="278" spans="1:15" x14ac:dyDescent="0.3">
      <c r="A278" s="100"/>
      <c r="C278" s="96" t="s">
        <v>153</v>
      </c>
      <c r="D278" s="144">
        <f>IF(Stationär!C10="",0,1)</f>
        <v>0</v>
      </c>
      <c r="O278" s="101"/>
    </row>
    <row r="279" spans="1:15" x14ac:dyDescent="0.3">
      <c r="A279" s="100"/>
      <c r="C279" s="96" t="s">
        <v>154</v>
      </c>
      <c r="D279" s="144">
        <f>IF(Stationär!C12="",0,1)</f>
        <v>0</v>
      </c>
      <c r="O279" s="101"/>
    </row>
    <row r="280" spans="1:15" x14ac:dyDescent="0.3">
      <c r="A280" s="100"/>
      <c r="C280" s="96" t="s">
        <v>73</v>
      </c>
      <c r="D280" s="144">
        <f>IF(Stationär!C14="",0,1)</f>
        <v>0</v>
      </c>
      <c r="O280" s="101"/>
    </row>
    <row r="281" spans="1:15" x14ac:dyDescent="0.3">
      <c r="A281" s="100"/>
      <c r="C281" s="96" t="s">
        <v>21</v>
      </c>
      <c r="D281" s="144">
        <f>IF(Stationär!C16="",0,1)</f>
        <v>0</v>
      </c>
      <c r="O281" s="101"/>
    </row>
    <row r="282" spans="1:15" x14ac:dyDescent="0.3">
      <c r="A282" s="100"/>
      <c r="C282" s="116" t="s">
        <v>194</v>
      </c>
      <c r="D282" s="144">
        <f>IF(Stationär!D18="",0,1)</f>
        <v>0</v>
      </c>
      <c r="O282" s="101"/>
    </row>
    <row r="283" spans="1:15" x14ac:dyDescent="0.3">
      <c r="A283" s="100"/>
      <c r="C283" s="116" t="s">
        <v>195</v>
      </c>
      <c r="D283" s="144">
        <f>IF(Stationär!F18="",0,1)</f>
        <v>0</v>
      </c>
      <c r="O283" s="101"/>
    </row>
    <row r="284" spans="1:15" x14ac:dyDescent="0.3">
      <c r="A284" s="102"/>
      <c r="B284" s="103"/>
      <c r="C284" s="122" t="s">
        <v>163</v>
      </c>
      <c r="D284" s="146" cm="1">
        <f t="array" ref="D284">IF(OR(D274:D283=0),0,1)</f>
        <v>0</v>
      </c>
      <c r="E284" s="103"/>
      <c r="F284" s="103"/>
      <c r="G284" s="103"/>
      <c r="H284" s="103"/>
      <c r="I284" s="103"/>
      <c r="J284" s="103"/>
      <c r="K284" s="103"/>
      <c r="L284" s="103"/>
      <c r="M284" s="103"/>
      <c r="N284" s="103"/>
      <c r="O284" s="104"/>
    </row>
    <row r="285" spans="1:15" x14ac:dyDescent="0.3">
      <c r="A285" s="131"/>
    </row>
    <row r="286" spans="1:15" x14ac:dyDescent="0.3">
      <c r="A286" s="131"/>
    </row>
    <row r="287" spans="1:15" x14ac:dyDescent="0.3">
      <c r="A287" s="132" t="s">
        <v>157</v>
      </c>
    </row>
    <row r="288" spans="1:15" x14ac:dyDescent="0.3">
      <c r="A288" s="132"/>
    </row>
    <row r="289" spans="1:15" ht="113" x14ac:dyDescent="0.3">
      <c r="A289" s="120" t="s">
        <v>181</v>
      </c>
      <c r="B289" s="108" t="s">
        <v>139</v>
      </c>
      <c r="C289" s="106" t="s">
        <v>164</v>
      </c>
      <c r="D289" s="147" t="s">
        <v>165</v>
      </c>
      <c r="E289" s="107" t="s">
        <v>168</v>
      </c>
      <c r="F289" s="107" t="s">
        <v>169</v>
      </c>
      <c r="G289" s="108"/>
      <c r="H289" s="109" t="s">
        <v>183</v>
      </c>
      <c r="I289" s="109" t="s">
        <v>184</v>
      </c>
      <c r="J289" s="109" t="s">
        <v>170</v>
      </c>
      <c r="K289" s="109" t="s">
        <v>171</v>
      </c>
      <c r="L289" s="109" t="s">
        <v>172</v>
      </c>
      <c r="M289" s="109" t="s">
        <v>173</v>
      </c>
      <c r="N289" s="109" t="s">
        <v>174</v>
      </c>
      <c r="O289" s="110" t="s">
        <v>185</v>
      </c>
    </row>
    <row r="290" spans="1:15" x14ac:dyDescent="0.3">
      <c r="A290" s="120" t="s">
        <v>181</v>
      </c>
      <c r="B290" s="98" t="s">
        <v>121</v>
      </c>
      <c r="C290" s="98"/>
      <c r="D290" s="145"/>
      <c r="E290" s="98"/>
      <c r="F290" s="98"/>
      <c r="G290" s="98"/>
      <c r="H290" s="98">
        <f>_xlfn.XLOOKUP($B290,'Vorsorge Reha Mütter u. Väter'!A$21:A$32,'Vorsorge Reha Mütter u. Väter'!D$21:D$32)</f>
        <v>0</v>
      </c>
      <c r="I290" s="98">
        <f>_xlfn.XLOOKUP($B290,'Vorsorge Reha Mütter u. Väter'!A$21:A$32,'Vorsorge Reha Mütter u. Väter'!E$21:E$32)</f>
        <v>0</v>
      </c>
      <c r="J290" s="98" cm="1">
        <f t="array" ref="J290">IF(ISERROR(RIGHT(H290,LEN(H290)-LOOKUP(999,FIND(":",H290,ROW(H:H))))),0,RIGHT(H290,LEN(H290)-LOOKUP(999,FIND(":",H290,ROW(H:H)))))</f>
        <v>0</v>
      </c>
      <c r="K290" s="98" t="e" cm="1">
        <f t="array" ref="K290">RIGHT(I290,LEN(I290)-LOOKUP(999,FIND(":",I290,ROW(I:I))))</f>
        <v>#N/A</v>
      </c>
      <c r="L290" s="98" t="e">
        <f>IF(AND(J290=0,K290&lt;&gt;""),J290,K290)</f>
        <v>#N/A</v>
      </c>
      <c r="M290" s="98" t="e">
        <f t="shared" ref="M290" si="32">IF(AND(J290=0,K290&lt;&gt;""),K290,J290)</f>
        <v>#N/A</v>
      </c>
      <c r="N290" s="98" t="str">
        <f>IF(ISERROR(IF(L290=0,0,100/L290*'Vorsorge Reha Mütter u. Väter'!C$14/100)),"Eingabe Spalten D&amp;E",IF(L290=0,0,100/L290*'Vorsorge Reha Mütter u. Väter'!C$14/100))</f>
        <v>Eingabe Spalten D&amp;E</v>
      </c>
      <c r="O290" s="99" t="str">
        <f>IF(ISERROR(IF(M290=0,0,100/M290*'Vorsorge Reha Mütter u. Väter'!C$14/100)),"Eingabe Spalten D&amp;E",IF(M290=0,0,100/M290*'Vorsorge Reha Mütter u. Väter'!C$14/100))</f>
        <v>Eingabe Spalten D&amp;E</v>
      </c>
    </row>
    <row r="291" spans="1:15" x14ac:dyDescent="0.3">
      <c r="A291" s="121" t="s">
        <v>181</v>
      </c>
      <c r="B291" s="96" t="s">
        <v>3</v>
      </c>
      <c r="H291" s="96">
        <f>_xlfn.XLOOKUP($B291,'Vorsorge Reha Mütter u. Väter'!A$21:A$32,'Vorsorge Reha Mütter u. Väter'!D$21:D$32)</f>
        <v>0</v>
      </c>
      <c r="I291" s="96">
        <f>_xlfn.XLOOKUP($B291,'Vorsorge Reha Mütter u. Väter'!A$21:A$32,'Vorsorge Reha Mütter u. Väter'!E$21:E$32)</f>
        <v>0</v>
      </c>
      <c r="J291" s="96" cm="1">
        <f t="array" ref="J291">IF(ISERROR(RIGHT(H291,LEN(H291)-LOOKUP(999,FIND(":",H291,ROW(H:H))))),0,RIGHT(H291,LEN(H291)-LOOKUP(999,FIND(":",H291,ROW(H:H)))))</f>
        <v>0</v>
      </c>
      <c r="K291" s="96" t="e" cm="1">
        <f t="array" ref="K291">RIGHT(I291,LEN(I291)-LOOKUP(999,FIND(":",I291,ROW(I:I))))</f>
        <v>#N/A</v>
      </c>
      <c r="L291" s="96" t="e">
        <f t="shared" ref="L291:L299" si="33">IF(AND(J291=0,K291&lt;&gt;""),J291,K291)</f>
        <v>#N/A</v>
      </c>
      <c r="M291" s="96" t="e">
        <f t="shared" ref="M291:M299" si="34">IF(AND(J291=0,K291&lt;&gt;""),K291,J291)</f>
        <v>#N/A</v>
      </c>
      <c r="N291" s="96" t="str">
        <f>IF(ISERROR(IF(L291=0,0,100/L291*'Vorsorge Reha Mütter u. Väter'!C$14/100)),"Eingabe Spalten D&amp;E",IF(L291=0,0,100/L291*'Vorsorge Reha Mütter u. Väter'!C$14/100))</f>
        <v>Eingabe Spalten D&amp;E</v>
      </c>
      <c r="O291" s="101" t="str">
        <f>IF(ISERROR(IF(M291=0,0,100/M291*'Vorsorge Reha Mütter u. Väter'!C$14/100)),"Eingabe Spalten D&amp;E",IF(M291=0,0,100/M291*'Vorsorge Reha Mütter u. Väter'!C$14/100))</f>
        <v>Eingabe Spalten D&amp;E</v>
      </c>
    </row>
    <row r="292" spans="1:15" x14ac:dyDescent="0.3">
      <c r="A292" s="121" t="s">
        <v>181</v>
      </c>
      <c r="B292" s="96" t="s">
        <v>4</v>
      </c>
      <c r="H292" s="96">
        <f>_xlfn.XLOOKUP($B292,'Vorsorge Reha Mütter u. Väter'!A$21:A$32,'Vorsorge Reha Mütter u. Väter'!D$21:D$32)</f>
        <v>0</v>
      </c>
      <c r="I292" s="96">
        <f>_xlfn.XLOOKUP($B292,'Vorsorge Reha Mütter u. Väter'!A$21:A$32,'Vorsorge Reha Mütter u. Väter'!E$21:E$32)</f>
        <v>0</v>
      </c>
      <c r="J292" s="96" cm="1">
        <f t="array" ref="J292">IF(ISERROR(RIGHT(H292,LEN(H292)-LOOKUP(999,FIND(":",H292,ROW(H:H))))),0,RIGHT(H292,LEN(H292)-LOOKUP(999,FIND(":",H292,ROW(H:H)))))</f>
        <v>0</v>
      </c>
      <c r="K292" s="96" t="e" cm="1">
        <f t="array" ref="K292">RIGHT(I292,LEN(I292)-LOOKUP(999,FIND(":",I292,ROW(I:I))))</f>
        <v>#N/A</v>
      </c>
      <c r="L292" s="96" t="e">
        <f t="shared" si="33"/>
        <v>#N/A</v>
      </c>
      <c r="M292" s="96" t="e">
        <f t="shared" si="34"/>
        <v>#N/A</v>
      </c>
      <c r="N292" s="96" t="str">
        <f>IF(ISERROR(IF(L292=0,0,100/L292*'Vorsorge Reha Mütter u. Väter'!C$14/100)),"Eingabe Spalten D&amp;E",IF(L292=0,0,100/L292*'Vorsorge Reha Mütter u. Väter'!C$14/100))</f>
        <v>Eingabe Spalten D&amp;E</v>
      </c>
      <c r="O292" s="101" t="str">
        <f>IF(ISERROR(IF(M292=0,0,100/M292*'Vorsorge Reha Mütter u. Väter'!C$14/100)),"Eingabe Spalten D&amp;E",IF(M292=0,0,100/M292*'Vorsorge Reha Mütter u. Väter'!C$14/100))</f>
        <v>Eingabe Spalten D&amp;E</v>
      </c>
    </row>
    <row r="293" spans="1:15" x14ac:dyDescent="0.3">
      <c r="A293" s="121" t="s">
        <v>181</v>
      </c>
      <c r="B293" s="133" t="s">
        <v>161</v>
      </c>
      <c r="H293" s="96">
        <f>_xlfn.XLOOKUP($B293,'Vorsorge Reha Mütter u. Väter'!A$21:A$32,'Vorsorge Reha Mütter u. Väter'!D$21:D$32)</f>
        <v>0</v>
      </c>
      <c r="I293" s="96">
        <f>_xlfn.XLOOKUP($B293,'Vorsorge Reha Mütter u. Väter'!A$21:A$32,'Vorsorge Reha Mütter u. Väter'!E$21:E$32)</f>
        <v>0</v>
      </c>
      <c r="J293" s="96" cm="1">
        <f t="array" ref="J293">IF(ISERROR(RIGHT(H293,LEN(H293)-LOOKUP(999,FIND(":",H293,ROW(H:H))))),0,RIGHT(H293,LEN(H293)-LOOKUP(999,FIND(":",H293,ROW(H:H)))))</f>
        <v>0</v>
      </c>
      <c r="K293" s="96" t="e" cm="1">
        <f t="array" ref="K293">RIGHT(I293,LEN(I293)-LOOKUP(999,FIND(":",I293,ROW(I:I))))</f>
        <v>#N/A</v>
      </c>
      <c r="L293" s="96" t="e">
        <f t="shared" si="33"/>
        <v>#N/A</v>
      </c>
      <c r="M293" s="96" t="e">
        <f t="shared" si="34"/>
        <v>#N/A</v>
      </c>
      <c r="N293" s="96" t="str">
        <f>IF(ISERROR(IF(L293=0,0,100/L293*'Vorsorge Reha Mütter u. Väter'!C$14/100)),"Eingabe Spalten D&amp;E",IF(L293=0,0,100/L293*'Vorsorge Reha Mütter u. Väter'!C$14/100))</f>
        <v>Eingabe Spalten D&amp;E</v>
      </c>
      <c r="O293" s="101" t="str">
        <f>IF(ISERROR(IF(M293=0,0,100/M293*'Vorsorge Reha Mütter u. Väter'!C$14/100)),"Eingabe Spalten D&amp;E",IF(M293=0,0,100/M293*'Vorsorge Reha Mütter u. Väter'!C$14/100))</f>
        <v>Eingabe Spalten D&amp;E</v>
      </c>
    </row>
    <row r="294" spans="1:15" x14ac:dyDescent="0.3">
      <c r="A294" s="121" t="s">
        <v>181</v>
      </c>
      <c r="B294" s="96" t="s">
        <v>10</v>
      </c>
      <c r="H294" s="96">
        <f>_xlfn.XLOOKUP($B294,'Vorsorge Reha Mütter u. Väter'!A$21:A$32,'Vorsorge Reha Mütter u. Väter'!D$21:D$32)</f>
        <v>0</v>
      </c>
      <c r="I294" s="96">
        <f>_xlfn.XLOOKUP($B294,'Vorsorge Reha Mütter u. Väter'!A$21:A$32,'Vorsorge Reha Mütter u. Väter'!E$21:E$32)</f>
        <v>0</v>
      </c>
      <c r="J294" s="96" cm="1">
        <f t="array" ref="J294">IF(ISERROR(RIGHT(H294,LEN(H294)-LOOKUP(999,FIND(":",H294,ROW(H:H))))),0,RIGHT(H294,LEN(H294)-LOOKUP(999,FIND(":",H294,ROW(H:H)))))</f>
        <v>0</v>
      </c>
      <c r="K294" s="96" t="e" cm="1">
        <f t="array" ref="K294">RIGHT(I294,LEN(I294)-LOOKUP(999,FIND(":",I294,ROW(I:I))))</f>
        <v>#N/A</v>
      </c>
      <c r="L294" s="96" t="e">
        <f t="shared" si="33"/>
        <v>#N/A</v>
      </c>
      <c r="M294" s="96" t="e">
        <f t="shared" si="34"/>
        <v>#N/A</v>
      </c>
      <c r="N294" s="96" t="str">
        <f>IF(ISERROR(IF(L294=0,0,100/L294*'Vorsorge Reha Mütter u. Väter'!C$14/100)),"Eingabe Spalten D&amp;E",IF(L294=0,0,100/L294*'Vorsorge Reha Mütter u. Väter'!C$14/100))</f>
        <v>Eingabe Spalten D&amp;E</v>
      </c>
      <c r="O294" s="101" t="str">
        <f>IF(ISERROR(IF(M294=0,0,100/M294*'Vorsorge Reha Mütter u. Väter'!C$14/100)),"Eingabe Spalten D&amp;E",IF(M294=0,0,100/M294*'Vorsorge Reha Mütter u. Väter'!C$14/100))</f>
        <v>Eingabe Spalten D&amp;E</v>
      </c>
    </row>
    <row r="295" spans="1:15" x14ac:dyDescent="0.3">
      <c r="A295" s="121" t="s">
        <v>181</v>
      </c>
      <c r="B295" s="96" t="s">
        <v>11</v>
      </c>
      <c r="H295" s="96">
        <f>_xlfn.XLOOKUP($B295,'Vorsorge Reha Mütter u. Väter'!A$21:A$32,'Vorsorge Reha Mütter u. Väter'!D$21:D$32)</f>
        <v>0</v>
      </c>
      <c r="I295" s="96">
        <f>_xlfn.XLOOKUP($B295,'Vorsorge Reha Mütter u. Väter'!A$21:A$32,'Vorsorge Reha Mütter u. Väter'!E$21:E$32)</f>
        <v>0</v>
      </c>
      <c r="J295" s="96" cm="1">
        <f t="array" ref="J295">IF(ISERROR(RIGHT(H295,LEN(H295)-LOOKUP(999,FIND(":",H295,ROW(H:H))))),0,RIGHT(H295,LEN(H295)-LOOKUP(999,FIND(":",H295,ROW(H:H)))))</f>
        <v>0</v>
      </c>
      <c r="K295" s="96" t="e" cm="1">
        <f t="array" ref="K295">RIGHT(I295,LEN(I295)-LOOKUP(999,FIND(":",I295,ROW(I:I))))</f>
        <v>#N/A</v>
      </c>
      <c r="L295" s="96" t="e">
        <f t="shared" si="33"/>
        <v>#N/A</v>
      </c>
      <c r="M295" s="96" t="e">
        <f t="shared" si="34"/>
        <v>#N/A</v>
      </c>
      <c r="N295" s="96" t="str">
        <f>IF(ISERROR(IF(L295=0,0,100/L295*'Vorsorge Reha Mütter u. Väter'!C$14/100)),"Eingabe Spalten D&amp;E",IF(L295=0,0,100/L295*'Vorsorge Reha Mütter u. Väter'!C$14/100))</f>
        <v>Eingabe Spalten D&amp;E</v>
      </c>
      <c r="O295" s="101" t="str">
        <f>IF(ISERROR(IF(M295=0,0,100/M295*'Vorsorge Reha Mütter u. Väter'!C$14/100)),"Eingabe Spalten D&amp;E",IF(M295=0,0,100/M295*'Vorsorge Reha Mütter u. Väter'!C$14/100))</f>
        <v>Eingabe Spalten D&amp;E</v>
      </c>
    </row>
    <row r="296" spans="1:15" x14ac:dyDescent="0.3">
      <c r="A296" s="121" t="s">
        <v>181</v>
      </c>
      <c r="B296" s="96" t="s">
        <v>5</v>
      </c>
      <c r="H296" s="96">
        <f>_xlfn.XLOOKUP($B296,'Vorsorge Reha Mütter u. Väter'!A$21:A$32,'Vorsorge Reha Mütter u. Väter'!D$21:D$32)</f>
        <v>0</v>
      </c>
      <c r="I296" s="96">
        <f>_xlfn.XLOOKUP($B296,'Vorsorge Reha Mütter u. Väter'!A$21:A$32,'Vorsorge Reha Mütter u. Väter'!E$21:E$32)</f>
        <v>0</v>
      </c>
      <c r="J296" s="96" cm="1">
        <f t="array" ref="J296">IF(ISERROR(RIGHT(H296,LEN(H296)-LOOKUP(999,FIND(":",H296,ROW(H:H))))),0,RIGHT(H296,LEN(H296)-LOOKUP(999,FIND(":",H296,ROW(H:H)))))</f>
        <v>0</v>
      </c>
      <c r="K296" s="96" t="e" cm="1">
        <f t="array" ref="K296">RIGHT(I296,LEN(I296)-LOOKUP(999,FIND(":",I296,ROW(I:I))))</f>
        <v>#N/A</v>
      </c>
      <c r="L296" s="96" t="e">
        <f t="shared" si="33"/>
        <v>#N/A</v>
      </c>
      <c r="M296" s="96" t="e">
        <f t="shared" si="34"/>
        <v>#N/A</v>
      </c>
      <c r="N296" s="96" t="str">
        <f>IF(ISERROR(IF(L296=0,0,100/L296*'Vorsorge Reha Mütter u. Väter'!C$14/100)),"Eingabe Spalten D&amp;E",IF(L296=0,0,100/L296*'Vorsorge Reha Mütter u. Väter'!C$14/100))</f>
        <v>Eingabe Spalten D&amp;E</v>
      </c>
      <c r="O296" s="101" t="str">
        <f>IF(ISERROR(IF(M296=0,0,100/M296*'Vorsorge Reha Mütter u. Väter'!C$14/100)),"Eingabe Spalten D&amp;E",IF(M296=0,0,100/M296*'Vorsorge Reha Mütter u. Väter'!C$14/100))</f>
        <v>Eingabe Spalten D&amp;E</v>
      </c>
    </row>
    <row r="297" spans="1:15" x14ac:dyDescent="0.3">
      <c r="A297" s="121" t="s">
        <v>181</v>
      </c>
      <c r="B297" s="96" t="s">
        <v>6</v>
      </c>
      <c r="H297" s="96">
        <f>_xlfn.XLOOKUP($B297,'Vorsorge Reha Mütter u. Väter'!A$21:A$32,'Vorsorge Reha Mütter u. Väter'!D$21:D$32)</f>
        <v>0</v>
      </c>
      <c r="I297" s="96">
        <f>_xlfn.XLOOKUP($B297,'Vorsorge Reha Mütter u. Väter'!A$21:A$32,'Vorsorge Reha Mütter u. Väter'!E$21:E$32)</f>
        <v>0</v>
      </c>
      <c r="J297" s="96" cm="1">
        <f t="array" ref="J297">IF(ISERROR(RIGHT(H297,LEN(H297)-LOOKUP(999,FIND(":",H297,ROW(H:H))))),0,RIGHT(H297,LEN(H297)-LOOKUP(999,FIND(":",H297,ROW(H:H)))))</f>
        <v>0</v>
      </c>
      <c r="K297" s="96" t="e" cm="1">
        <f t="array" ref="K297">RIGHT(I297,LEN(I297)-LOOKUP(999,FIND(":",I297,ROW(I:I))))</f>
        <v>#N/A</v>
      </c>
      <c r="L297" s="96" t="e">
        <f t="shared" si="33"/>
        <v>#N/A</v>
      </c>
      <c r="M297" s="96" t="e">
        <f t="shared" si="34"/>
        <v>#N/A</v>
      </c>
      <c r="N297" s="96" t="str">
        <f>IF(ISERROR(IF(L297=0,0,100/L297*'Vorsorge Reha Mütter u. Väter'!C$14/100)),"Eingabe Spalten D&amp;E",IF(L297=0,0,100/L297*'Vorsorge Reha Mütter u. Väter'!C$14/100))</f>
        <v>Eingabe Spalten D&amp;E</v>
      </c>
      <c r="O297" s="101" t="str">
        <f>IF(ISERROR(IF(M297=0,0,100/M297*'Vorsorge Reha Mütter u. Väter'!C$14/100)),"Eingabe Spalten D&amp;E",IF(M297=0,0,100/M297*'Vorsorge Reha Mütter u. Väter'!C$14/100))</f>
        <v>Eingabe Spalten D&amp;E</v>
      </c>
    </row>
    <row r="298" spans="1:15" x14ac:dyDescent="0.3">
      <c r="A298" s="121" t="s">
        <v>181</v>
      </c>
      <c r="B298" s="96" t="s">
        <v>7</v>
      </c>
      <c r="H298" s="96">
        <f>_xlfn.XLOOKUP($B298,'Vorsorge Reha Mütter u. Väter'!A$21:A$32,'Vorsorge Reha Mütter u. Väter'!D$21:D$32)</f>
        <v>0</v>
      </c>
      <c r="I298" s="96">
        <f>_xlfn.XLOOKUP($B298,'Vorsorge Reha Mütter u. Väter'!A$21:A$32,'Vorsorge Reha Mütter u. Väter'!E$21:E$32)</f>
        <v>0</v>
      </c>
      <c r="J298" s="96" cm="1">
        <f t="array" ref="J298">IF(ISERROR(RIGHT(H298,LEN(H298)-LOOKUP(999,FIND(":",H298,ROW(H:H))))),0,RIGHT(H298,LEN(H298)-LOOKUP(999,FIND(":",H298,ROW(H:H)))))</f>
        <v>0</v>
      </c>
      <c r="K298" s="96" t="e" cm="1">
        <f t="array" ref="K298">RIGHT(I298,LEN(I298)-LOOKUP(999,FIND(":",I298,ROW(I:I))))</f>
        <v>#N/A</v>
      </c>
      <c r="L298" s="96" t="e">
        <f t="shared" si="33"/>
        <v>#N/A</v>
      </c>
      <c r="M298" s="96" t="e">
        <f t="shared" si="34"/>
        <v>#N/A</v>
      </c>
      <c r="N298" s="96" t="str">
        <f>IF(ISERROR(IF(L298=0,0,100/L298*'Vorsorge Reha Mütter u. Väter'!C$14/100)),"Eingabe Spalten D&amp;E",IF(L298=0,0,100/L298*'Vorsorge Reha Mütter u. Väter'!C$14/100))</f>
        <v>Eingabe Spalten D&amp;E</v>
      </c>
      <c r="O298" s="101" t="str">
        <f>IF(ISERROR(IF(M298=0,0,100/M298*'Vorsorge Reha Mütter u. Väter'!C$14/100)),"Eingabe Spalten D&amp;E",IF(M298=0,0,100/M298*'Vorsorge Reha Mütter u. Väter'!C$14/100))</f>
        <v>Eingabe Spalten D&amp;E</v>
      </c>
    </row>
    <row r="299" spans="1:15" x14ac:dyDescent="0.3">
      <c r="A299" s="121" t="s">
        <v>181</v>
      </c>
      <c r="B299" s="96" t="s">
        <v>206</v>
      </c>
      <c r="H299" s="96">
        <f>_xlfn.XLOOKUP($B299,'Vorsorge Reha Mütter u. Väter'!A$21:A$32,'Vorsorge Reha Mütter u. Väter'!D$21:D$32)</f>
        <v>0</v>
      </c>
      <c r="I299" s="96">
        <f>_xlfn.XLOOKUP($B299,'Vorsorge Reha Mütter u. Väter'!A$21:A$32,'Vorsorge Reha Mütter u. Väter'!E$21:E$32)</f>
        <v>0</v>
      </c>
      <c r="J299" s="96" cm="1">
        <f t="array" ref="J299">IF(ISERROR(RIGHT(H299,LEN(H299)-LOOKUP(999,FIND(":",H299,ROW(H:H))))),0,RIGHT(H299,LEN(H299)-LOOKUP(999,FIND(":",H299,ROW(H:H)))))</f>
        <v>0</v>
      </c>
      <c r="K299" s="96" t="e" cm="1">
        <f t="array" ref="K299">RIGHT(I299,LEN(I299)-LOOKUP(999,FIND(":",I299,ROW(I:I))))</f>
        <v>#N/A</v>
      </c>
      <c r="L299" s="96" t="e">
        <f t="shared" si="33"/>
        <v>#N/A</v>
      </c>
      <c r="M299" s="96" t="e">
        <f t="shared" si="34"/>
        <v>#N/A</v>
      </c>
      <c r="N299" s="96" t="str">
        <f>IF(ISERROR(IF(L299=0,0,100/L299*'Vorsorge Reha Mütter u. Väter'!C$14/100)),"Eingabe Spalten D&amp;E",IF(L299=0,0,100/L299*'Vorsorge Reha Mütter u. Väter'!C$14/100))</f>
        <v>Eingabe Spalten D&amp;E</v>
      </c>
      <c r="O299" s="101" t="str">
        <f>IF(ISERROR(IF(M299=0,0,100/M299*'Vorsorge Reha Mütter u. Väter'!C$14/100)),"Eingabe Spalten D&amp;E",IF(M299=0,0,100/M299*'Vorsorge Reha Mütter u. Väter'!C$14/100))</f>
        <v>Eingabe Spalten D&amp;E</v>
      </c>
    </row>
    <row r="300" spans="1:15" x14ac:dyDescent="0.3">
      <c r="A300" s="121" t="s">
        <v>181</v>
      </c>
      <c r="B300" s="96" t="s">
        <v>8</v>
      </c>
      <c r="H300" s="96">
        <f>_xlfn.XLOOKUP($B300,'Vorsorge Reha Mütter u. Väter'!A$21:A$32,'Vorsorge Reha Mütter u. Väter'!D$21:D$32)</f>
        <v>0</v>
      </c>
      <c r="I300" s="96">
        <f>_xlfn.XLOOKUP($B300,'Vorsorge Reha Mütter u. Väter'!A$21:A$32,'Vorsorge Reha Mütter u. Väter'!E$21:E$32)</f>
        <v>0</v>
      </c>
      <c r="J300" s="96" cm="1">
        <f t="array" ref="J300">IF(ISERROR(RIGHT(H300,LEN(H300)-LOOKUP(999,FIND(":",H300,ROW(H:H))))),0,RIGHT(H300,LEN(H300)-LOOKUP(999,FIND(":",H300,ROW(H:H)))))</f>
        <v>0</v>
      </c>
      <c r="K300" s="96" t="e" cm="1">
        <f t="array" ref="K300">RIGHT(I300,LEN(I300)-LOOKUP(999,FIND(":",I300,ROW(I:I))))</f>
        <v>#N/A</v>
      </c>
      <c r="L300" s="96" t="e">
        <f t="shared" ref="L300:L301" si="35">IF(AND(J300=0,K300&lt;&gt;""),J300,K300)</f>
        <v>#N/A</v>
      </c>
      <c r="M300" s="96" t="e">
        <f t="shared" ref="M300:M301" si="36">IF(AND(J300=0,K300&lt;&gt;""),K300,J300)</f>
        <v>#N/A</v>
      </c>
      <c r="N300" s="96" t="str">
        <f>IF(ISERROR(IF(L300=0,0,100/L300*'Vorsorge Reha Mütter u. Väter'!C$14/100)),"Eingabe Spalten D&amp;E",IF(L300=0,0,100/L300*'Vorsorge Reha Mütter u. Väter'!C$14/100))</f>
        <v>Eingabe Spalten D&amp;E</v>
      </c>
      <c r="O300" s="101" t="str">
        <f>IF(ISERROR(IF(M300=0,0,100/M300*'Vorsorge Reha Mütter u. Väter'!C$14/100)),"Eingabe Spalten D&amp;E",IF(M300=0,0,100/M300*'Vorsorge Reha Mütter u. Väter'!C$14/100))</f>
        <v>Eingabe Spalten D&amp;E</v>
      </c>
    </row>
    <row r="301" spans="1:15" x14ac:dyDescent="0.3">
      <c r="A301" s="123" t="s">
        <v>181</v>
      </c>
      <c r="B301" s="103" t="s">
        <v>128</v>
      </c>
      <c r="C301" s="103"/>
      <c r="D301" s="146"/>
      <c r="E301" s="103"/>
      <c r="F301" s="103"/>
      <c r="G301" s="103"/>
      <c r="H301" s="103">
        <f>_xlfn.XLOOKUP($B301,'Vorsorge Reha Mütter u. Väter'!A$21:A$32,'Vorsorge Reha Mütter u. Väter'!D$21:D$32)</f>
        <v>0</v>
      </c>
      <c r="I301" s="103">
        <f>_xlfn.XLOOKUP($B301,'Vorsorge Reha Mütter u. Väter'!A$21:A$32,'Vorsorge Reha Mütter u. Väter'!E$21:E$32)</f>
        <v>0</v>
      </c>
      <c r="J301" s="103" cm="1">
        <f t="array" ref="J301">IF(ISERROR(RIGHT(H301,LEN(H301)-LOOKUP(999,FIND(":",H301,ROW(H:H))))),0,RIGHT(H301,LEN(H301)-LOOKUP(999,FIND(":",H301,ROW(H:H)))))</f>
        <v>0</v>
      </c>
      <c r="K301" s="103" t="e" cm="1">
        <f t="array" ref="K301">RIGHT(I301,LEN(I301)-LOOKUP(999,FIND(":",I301,ROW(I:I))))</f>
        <v>#N/A</v>
      </c>
      <c r="L301" s="103" t="e">
        <f t="shared" si="35"/>
        <v>#N/A</v>
      </c>
      <c r="M301" s="103" t="e">
        <f t="shared" si="36"/>
        <v>#N/A</v>
      </c>
      <c r="N301" s="103" t="str">
        <f>IF(ISERROR(IF(L301=0,0,100/L301*'Vorsorge Reha Mütter u. Väter'!C$14/100)),"Eingabe Spalten D&amp;E",IF(L301=0,0,100/L301*'Vorsorge Reha Mütter u. Väter'!C$14/100))</f>
        <v>Eingabe Spalten D&amp;E</v>
      </c>
      <c r="O301" s="104" t="str">
        <f>IF(ISERROR(IF(M301=0,0,100/M301*'Vorsorge Reha Mütter u. Väter'!C$14/100)),"Eingabe Spalten D&amp;E",IF(M301=0,0,100/M301*'Vorsorge Reha Mütter u. Väter'!C$14/100))</f>
        <v>Eingabe Spalten D&amp;E</v>
      </c>
    </row>
    <row r="303" spans="1:15" x14ac:dyDescent="0.3">
      <c r="A303" s="120" t="s">
        <v>191</v>
      </c>
      <c r="B303" s="98"/>
      <c r="C303" s="98" t="s">
        <v>13</v>
      </c>
      <c r="D303" s="145">
        <f>IF('Vorsorge Reha Mütter u. Väter'!C2="",0,1)</f>
        <v>0</v>
      </c>
      <c r="E303" s="98"/>
      <c r="F303" s="98"/>
      <c r="G303" s="98"/>
      <c r="H303" s="98"/>
      <c r="I303" s="98"/>
      <c r="J303" s="98"/>
      <c r="K303" s="98"/>
      <c r="L303" s="98"/>
      <c r="M303" s="98"/>
      <c r="N303" s="98"/>
      <c r="O303" s="99"/>
    </row>
    <row r="304" spans="1:15" x14ac:dyDescent="0.3">
      <c r="A304" s="121" t="s">
        <v>192</v>
      </c>
      <c r="C304" s="96" t="s">
        <v>14</v>
      </c>
      <c r="D304" s="144">
        <f>IF('Vorsorge Reha Mütter u. Väter'!C4="",0,1)</f>
        <v>0</v>
      </c>
      <c r="O304" s="101"/>
    </row>
    <row r="305" spans="1:15" x14ac:dyDescent="0.3">
      <c r="A305" s="121" t="s">
        <v>193</v>
      </c>
      <c r="C305" s="96" t="s">
        <v>15</v>
      </c>
      <c r="D305" s="144">
        <f>IF('Vorsorge Reha Mütter u. Väter'!C6="",0,1)</f>
        <v>0</v>
      </c>
      <c r="O305" s="101"/>
    </row>
    <row r="306" spans="1:15" x14ac:dyDescent="0.3">
      <c r="A306" s="100"/>
      <c r="C306" s="96" t="s">
        <v>16</v>
      </c>
      <c r="D306" s="144">
        <f>IF('Vorsorge Reha Mütter u. Väter'!C8="",0,1)</f>
        <v>1</v>
      </c>
      <c r="O306" s="101"/>
    </row>
    <row r="307" spans="1:15" x14ac:dyDescent="0.3">
      <c r="A307" s="100"/>
      <c r="C307" s="96" t="s">
        <v>153</v>
      </c>
      <c r="D307" s="144">
        <f>IF('Vorsorge Reha Mütter u. Väter'!C10="",0,1)</f>
        <v>0</v>
      </c>
      <c r="O307" s="101"/>
    </row>
    <row r="308" spans="1:15" x14ac:dyDescent="0.3">
      <c r="A308" s="100"/>
      <c r="C308" s="96" t="s">
        <v>154</v>
      </c>
      <c r="D308" s="144">
        <f>IF('Vorsorge Reha Mütter u. Väter'!C12="",0,1)</f>
        <v>0</v>
      </c>
      <c r="O308" s="101"/>
    </row>
    <row r="309" spans="1:15" x14ac:dyDescent="0.3">
      <c r="A309" s="100"/>
      <c r="C309" s="96" t="s">
        <v>73</v>
      </c>
      <c r="D309" s="144">
        <f>IF('Vorsorge Reha Mütter u. Väter'!C14="",0,1)</f>
        <v>0</v>
      </c>
      <c r="O309" s="101"/>
    </row>
    <row r="310" spans="1:15" x14ac:dyDescent="0.3">
      <c r="A310" s="100"/>
      <c r="C310" s="96" t="s">
        <v>21</v>
      </c>
      <c r="D310" s="144">
        <f>IF('Vorsorge Reha Mütter u. Väter'!C16="",0,1)</f>
        <v>0</v>
      </c>
      <c r="O310" s="101"/>
    </row>
    <row r="311" spans="1:15" x14ac:dyDescent="0.3">
      <c r="A311" s="100"/>
      <c r="C311" s="116" t="s">
        <v>194</v>
      </c>
      <c r="D311" s="144">
        <f>IF('Vorsorge Reha Mütter u. Väter'!D18="",0,1)</f>
        <v>0</v>
      </c>
      <c r="O311" s="101"/>
    </row>
    <row r="312" spans="1:15" x14ac:dyDescent="0.3">
      <c r="A312" s="100"/>
      <c r="C312" s="116" t="s">
        <v>195</v>
      </c>
      <c r="D312" s="144">
        <f>IF('Vorsorge Reha Mütter u. Väter'!F18="",0,1)</f>
        <v>0</v>
      </c>
      <c r="O312" s="101"/>
    </row>
    <row r="313" spans="1:15" x14ac:dyDescent="0.3">
      <c r="A313" s="102"/>
      <c r="B313" s="103"/>
      <c r="C313" s="122" t="s">
        <v>163</v>
      </c>
      <c r="D313" s="146" cm="1">
        <f t="array" ref="D313">IF(OR(D303:D312=0),0,1)</f>
        <v>0</v>
      </c>
      <c r="E313" s="103"/>
      <c r="F313" s="103"/>
      <c r="G313" s="103"/>
      <c r="H313" s="103"/>
      <c r="I313" s="103"/>
      <c r="J313" s="103"/>
      <c r="K313" s="103"/>
      <c r="L313" s="103"/>
      <c r="M313" s="103"/>
      <c r="N313" s="103"/>
      <c r="O313" s="104"/>
    </row>
    <row r="314" spans="1:15" x14ac:dyDescent="0.3">
      <c r="C314" s="116"/>
    </row>
    <row r="315" spans="1:15" x14ac:dyDescent="0.3">
      <c r="C315" s="116"/>
    </row>
    <row r="316" spans="1:15" x14ac:dyDescent="0.3">
      <c r="A316" s="95" t="s">
        <v>182</v>
      </c>
    </row>
    <row r="317" spans="1:15" x14ac:dyDescent="0.3">
      <c r="A317" s="116"/>
    </row>
    <row r="318" spans="1:15" ht="112.5" x14ac:dyDescent="0.3">
      <c r="A318" s="120" t="s">
        <v>188</v>
      </c>
      <c r="B318" s="108" t="s">
        <v>139</v>
      </c>
      <c r="C318" s="106" t="s">
        <v>164</v>
      </c>
      <c r="D318" s="147" t="s">
        <v>165</v>
      </c>
      <c r="E318" s="107" t="s">
        <v>168</v>
      </c>
      <c r="F318" s="107" t="s">
        <v>169</v>
      </c>
      <c r="G318" s="108"/>
      <c r="H318" s="109" t="s">
        <v>189</v>
      </c>
      <c r="I318" s="109" t="s">
        <v>190</v>
      </c>
      <c r="J318" s="109" t="s">
        <v>170</v>
      </c>
      <c r="K318" s="109" t="s">
        <v>171</v>
      </c>
      <c r="L318" s="109" t="s">
        <v>172</v>
      </c>
      <c r="M318" s="109" t="s">
        <v>173</v>
      </c>
      <c r="N318" s="109" t="s">
        <v>174</v>
      </c>
      <c r="O318" s="110" t="s">
        <v>185</v>
      </c>
    </row>
    <row r="319" spans="1:15" x14ac:dyDescent="0.3">
      <c r="A319" s="120" t="s">
        <v>188</v>
      </c>
      <c r="B319" s="134" t="s">
        <v>2</v>
      </c>
      <c r="C319" s="98"/>
      <c r="D319" s="145"/>
      <c r="E319" s="98"/>
      <c r="F319" s="98"/>
      <c r="G319" s="98"/>
      <c r="H319" s="98">
        <f>_xlfn.XLOOKUP($B319,'Mobile Geriatrie'!A$21:A$32,'Mobile Geriatrie'!D$21:D$32)</f>
        <v>0</v>
      </c>
      <c r="I319" s="98">
        <f>_xlfn.XLOOKUP($B319,'Mobile Geriatrie'!A$21:A$32,'Mobile Geriatrie'!E$21:E$32)</f>
        <v>0</v>
      </c>
      <c r="J319" s="98" cm="1">
        <f t="array" ref="J319">IF(ISERROR(RIGHT(H319,LEN(H319)-LOOKUP(999,FIND(":",H319,ROW(H:H))))),0,RIGHT(H319,LEN(H319)-LOOKUP(999,FIND(":",H319,ROW(H:H)))))</f>
        <v>0</v>
      </c>
      <c r="K319" s="98" t="e" cm="1">
        <f t="array" ref="K319">RIGHT(I319,LEN(I319)-LOOKUP(999,FIND(":",I319,ROW(I:I))))</f>
        <v>#N/A</v>
      </c>
      <c r="L319" s="98" t="e">
        <f t="shared" ref="L319" si="37">IF(AND(J319=0,K319&lt;&gt;""),J319,K319)</f>
        <v>#N/A</v>
      </c>
      <c r="M319" s="98" t="e">
        <f t="shared" ref="M319" si="38">IF(AND(J319=0,K319&lt;&gt;""),K319,J319)</f>
        <v>#N/A</v>
      </c>
      <c r="N319" s="98" t="str">
        <f>IF(ISERROR(IF(L319=0,0,100/L319*'Mobile Geriatrie'!C$14/100)),"Eingabe Spalten D&amp;E",IF(L319=0,0,100/L319*'Mobile Geriatrie'!C$14/100))</f>
        <v>Eingabe Spalten D&amp;E</v>
      </c>
      <c r="O319" s="99" t="str">
        <f>IF(ISERROR(IF(M319=0,0,100/M319*'Mobile Geriatrie'!C$14/100)),"Eingabe Spalten D&amp;E",IF(M319=0,0,100/M319*'Mobile Geriatrie'!C$14/100))</f>
        <v>Eingabe Spalten D&amp;E</v>
      </c>
    </row>
    <row r="320" spans="1:15" x14ac:dyDescent="0.3">
      <c r="A320" s="135" t="s">
        <v>188</v>
      </c>
      <c r="B320" s="136" t="s">
        <v>3</v>
      </c>
      <c r="H320" s="96">
        <f>_xlfn.XLOOKUP($B320,'Mobile Geriatrie'!A$21:A$32,'Mobile Geriatrie'!D$21:D$32)</f>
        <v>0</v>
      </c>
      <c r="I320" s="96">
        <f>_xlfn.XLOOKUP($B320,'Mobile Geriatrie'!A$21:A$32,'Mobile Geriatrie'!E$21:E$32)</f>
        <v>0</v>
      </c>
      <c r="J320" s="96" cm="1">
        <f t="array" ref="J320">IF(ISERROR(RIGHT(H320,LEN(H320)-LOOKUP(999,FIND(":",H320,ROW(H:H))))),0,RIGHT(H320,LEN(H320)-LOOKUP(999,FIND(":",H320,ROW(H:H)))))</f>
        <v>0</v>
      </c>
      <c r="K320" s="96" t="e" cm="1">
        <f t="array" ref="K320">RIGHT(I320,LEN(I320)-LOOKUP(999,FIND(":",I320,ROW(I:I))))</f>
        <v>#N/A</v>
      </c>
      <c r="L320" s="96" t="e">
        <f t="shared" ref="L320:L325" si="39">IF(AND(J320=0,K320&lt;&gt;""),J320,K320)</f>
        <v>#N/A</v>
      </c>
      <c r="M320" s="96" t="e">
        <f t="shared" ref="M320:M325" si="40">IF(AND(J320=0,K320&lt;&gt;""),K320,J320)</f>
        <v>#N/A</v>
      </c>
      <c r="N320" s="96" t="str">
        <f>IF(ISERROR(IF(L320=0,0,100/L320*'Mobile Geriatrie'!C$14/100)),"Eingabe Spalten D&amp;E",IF(L320=0,0,100/L320*'Mobile Geriatrie'!C$14/100))</f>
        <v>Eingabe Spalten D&amp;E</v>
      </c>
      <c r="O320" s="101" t="str">
        <f>IF(ISERROR(IF(M320=0,0,100/M320*'Mobile Geriatrie'!C$14/100)),"Eingabe Spalten D&amp;E",IF(M320=0,0,100/M320*'Mobile Geriatrie'!C$14/100))</f>
        <v>Eingabe Spalten D&amp;E</v>
      </c>
    </row>
    <row r="321" spans="1:15" x14ac:dyDescent="0.3">
      <c r="A321" s="135" t="s">
        <v>188</v>
      </c>
      <c r="B321" s="136" t="s">
        <v>4</v>
      </c>
      <c r="H321" s="96">
        <f>_xlfn.XLOOKUP($B321,'Mobile Geriatrie'!A$21:A$32,'Mobile Geriatrie'!D$21:D$32)</f>
        <v>0</v>
      </c>
      <c r="I321" s="96">
        <f>_xlfn.XLOOKUP($B321,'Mobile Geriatrie'!A$21:A$32,'Mobile Geriatrie'!E$21:E$32)</f>
        <v>0</v>
      </c>
      <c r="J321" s="96" cm="1">
        <f t="array" ref="J321">IF(ISERROR(RIGHT(H321,LEN(H321)-LOOKUP(999,FIND(":",H321,ROW(H:H))))),0,RIGHT(H321,LEN(H321)-LOOKUP(999,FIND(":",H321,ROW(H:H)))))</f>
        <v>0</v>
      </c>
      <c r="K321" s="96" t="e" cm="1">
        <f t="array" ref="K321">RIGHT(I321,LEN(I321)-LOOKUP(999,FIND(":",I321,ROW(I:I))))</f>
        <v>#N/A</v>
      </c>
      <c r="L321" s="96" t="e">
        <f t="shared" si="39"/>
        <v>#N/A</v>
      </c>
      <c r="M321" s="96" t="e">
        <f t="shared" si="40"/>
        <v>#N/A</v>
      </c>
      <c r="N321" s="96" t="str">
        <f>IF(ISERROR(IF(L321=0,0,100/L321*'Mobile Geriatrie'!C$14/100)),"Eingabe Spalten D&amp;E",IF(L321=0,0,100/L321*'Mobile Geriatrie'!C$14/100))</f>
        <v>Eingabe Spalten D&amp;E</v>
      </c>
      <c r="O321" s="101" t="str">
        <f>IF(ISERROR(IF(M321=0,0,100/M321*'Mobile Geriatrie'!C$14/100)),"Eingabe Spalten D&amp;E",IF(M321=0,0,100/M321*'Mobile Geriatrie'!C$14/100))</f>
        <v>Eingabe Spalten D&amp;E</v>
      </c>
    </row>
    <row r="322" spans="1:15" x14ac:dyDescent="0.3">
      <c r="A322" s="135" t="s">
        <v>188</v>
      </c>
      <c r="B322" s="137" t="s">
        <v>161</v>
      </c>
      <c r="H322" s="96">
        <f>_xlfn.XLOOKUP($B322,'Mobile Geriatrie'!A$21:A$32,'Mobile Geriatrie'!D$21:D$32)</f>
        <v>0</v>
      </c>
      <c r="I322" s="96">
        <f>_xlfn.XLOOKUP($B322,'Mobile Geriatrie'!A$21:A$32,'Mobile Geriatrie'!E$21:E$32)</f>
        <v>0</v>
      </c>
      <c r="J322" s="96" cm="1">
        <f t="array" ref="J322">IF(ISERROR(RIGHT(H322,LEN(H322)-LOOKUP(999,FIND(":",H322,ROW(H:H))))),0,RIGHT(H322,LEN(H322)-LOOKUP(999,FIND(":",H322,ROW(H:H)))))</f>
        <v>0</v>
      </c>
      <c r="K322" s="96" t="e" cm="1">
        <f t="array" ref="K322">RIGHT(I322,LEN(I322)-LOOKUP(999,FIND(":",I322,ROW(I:I))))</f>
        <v>#N/A</v>
      </c>
      <c r="L322" s="96" t="e">
        <f t="shared" si="39"/>
        <v>#N/A</v>
      </c>
      <c r="M322" s="96" t="e">
        <f t="shared" si="40"/>
        <v>#N/A</v>
      </c>
      <c r="N322" s="96" t="str">
        <f>IF(ISERROR(IF(L322=0,0,100/L322*'Mobile Geriatrie'!C$14/100)),"Eingabe Spalten D&amp;E",IF(L322=0,0,100/L322*'Mobile Geriatrie'!C$14/100))</f>
        <v>Eingabe Spalten D&amp;E</v>
      </c>
      <c r="O322" s="101" t="str">
        <f>IF(ISERROR(IF(M322=0,0,100/M322*'Mobile Geriatrie'!C$14/100)),"Eingabe Spalten D&amp;E",IF(M322=0,0,100/M322*'Mobile Geriatrie'!C$14/100))</f>
        <v>Eingabe Spalten D&amp;E</v>
      </c>
    </row>
    <row r="323" spans="1:15" x14ac:dyDescent="0.3">
      <c r="A323" s="135" t="s">
        <v>188</v>
      </c>
      <c r="B323" s="136" t="s">
        <v>10</v>
      </c>
      <c r="H323" s="96">
        <f>_xlfn.XLOOKUP($B323,'Mobile Geriatrie'!A$21:A$32,'Mobile Geriatrie'!D$21:D$32)</f>
        <v>0</v>
      </c>
      <c r="I323" s="96">
        <f>_xlfn.XLOOKUP($B323,'Mobile Geriatrie'!A$21:A$32,'Mobile Geriatrie'!E$21:E$32)</f>
        <v>0</v>
      </c>
      <c r="J323" s="96" cm="1">
        <f t="array" ref="J323">IF(ISERROR(RIGHT(H323,LEN(H323)-LOOKUP(999,FIND(":",H323,ROW(H:H))))),0,RIGHT(H323,LEN(H323)-LOOKUP(999,FIND(":",H323,ROW(H:H)))))</f>
        <v>0</v>
      </c>
      <c r="K323" s="96" t="e" cm="1">
        <f t="array" ref="K323">RIGHT(I323,LEN(I323)-LOOKUP(999,FIND(":",I323,ROW(I:I))))</f>
        <v>#N/A</v>
      </c>
      <c r="L323" s="96" t="e">
        <f t="shared" si="39"/>
        <v>#N/A</v>
      </c>
      <c r="M323" s="96" t="e">
        <f t="shared" si="40"/>
        <v>#N/A</v>
      </c>
      <c r="N323" s="96" t="str">
        <f>IF(ISERROR(IF(L323=0,0,100/L323*'Mobile Geriatrie'!C$14/100)),"Eingabe Spalten D&amp;E",IF(L323=0,0,100/L323*'Mobile Geriatrie'!C$14/100))</f>
        <v>Eingabe Spalten D&amp;E</v>
      </c>
      <c r="O323" s="101" t="str">
        <f>IF(ISERROR(IF(M323=0,0,100/M323*'Mobile Geriatrie'!C$14/100)),"Eingabe Spalten D&amp;E",IF(M323=0,0,100/M323*'Mobile Geriatrie'!C$14/100))</f>
        <v>Eingabe Spalten D&amp;E</v>
      </c>
    </row>
    <row r="324" spans="1:15" x14ac:dyDescent="0.3">
      <c r="A324" s="135" t="s">
        <v>188</v>
      </c>
      <c r="B324" s="136" t="s">
        <v>11</v>
      </c>
      <c r="H324" s="96">
        <f>_xlfn.XLOOKUP($B324,'Mobile Geriatrie'!A$21:A$32,'Mobile Geriatrie'!D$21:D$32)</f>
        <v>0</v>
      </c>
      <c r="I324" s="96">
        <f>_xlfn.XLOOKUP($B324,'Mobile Geriatrie'!A$21:A$32,'Mobile Geriatrie'!E$21:E$32)</f>
        <v>0</v>
      </c>
      <c r="J324" s="96" cm="1">
        <f t="array" ref="J324">IF(ISERROR(RIGHT(H324,LEN(H324)-LOOKUP(999,FIND(":",H324,ROW(H:H))))),0,RIGHT(H324,LEN(H324)-LOOKUP(999,FIND(":",H324,ROW(H:H)))))</f>
        <v>0</v>
      </c>
      <c r="K324" s="96" t="e" cm="1">
        <f t="array" ref="K324">RIGHT(I324,LEN(I324)-LOOKUP(999,FIND(":",I324,ROW(I:I))))</f>
        <v>#N/A</v>
      </c>
      <c r="L324" s="96" t="e">
        <f t="shared" si="39"/>
        <v>#N/A</v>
      </c>
      <c r="M324" s="96" t="e">
        <f t="shared" si="40"/>
        <v>#N/A</v>
      </c>
      <c r="N324" s="96" t="str">
        <f>IF(ISERROR(IF(L324=0,0,100/L324*'Mobile Geriatrie'!C$14/100)),"Eingabe Spalten D&amp;E",IF(L324=0,0,100/L324*'Mobile Geriatrie'!C$14/100))</f>
        <v>Eingabe Spalten D&amp;E</v>
      </c>
      <c r="O324" s="101" t="str">
        <f>IF(ISERROR(IF(M324=0,0,100/M324*'Mobile Geriatrie'!C$14/100)),"Eingabe Spalten D&amp;E",IF(M324=0,0,100/M324*'Mobile Geriatrie'!C$14/100))</f>
        <v>Eingabe Spalten D&amp;E</v>
      </c>
    </row>
    <row r="325" spans="1:15" x14ac:dyDescent="0.3">
      <c r="A325" s="135" t="s">
        <v>188</v>
      </c>
      <c r="B325" s="136" t="s">
        <v>5</v>
      </c>
      <c r="H325" s="96">
        <f>_xlfn.XLOOKUP($B325,'Mobile Geriatrie'!A$21:A$32,'Mobile Geriatrie'!D$21:D$32)</f>
        <v>0</v>
      </c>
      <c r="I325" s="96">
        <f>_xlfn.XLOOKUP($B325,'Mobile Geriatrie'!A$21:A$32,'Mobile Geriatrie'!E$21:E$32)</f>
        <v>0</v>
      </c>
      <c r="J325" s="96" cm="1">
        <f t="array" ref="J325">IF(ISERROR(RIGHT(H325,LEN(H325)-LOOKUP(999,FIND(":",H325,ROW(H:H))))),0,RIGHT(H325,LEN(H325)-LOOKUP(999,FIND(":",H325,ROW(H:H)))))</f>
        <v>0</v>
      </c>
      <c r="K325" s="96" t="e" cm="1">
        <f t="array" ref="K325">RIGHT(I325,LEN(I325)-LOOKUP(999,FIND(":",I325,ROW(I:I))))</f>
        <v>#N/A</v>
      </c>
      <c r="L325" s="96" t="e">
        <f t="shared" si="39"/>
        <v>#N/A</v>
      </c>
      <c r="M325" s="96" t="e">
        <f t="shared" si="40"/>
        <v>#N/A</v>
      </c>
      <c r="N325" s="96" t="str">
        <f>IF(ISERROR(IF(L325=0,0,100/L325*'Mobile Geriatrie'!C$14/100)),"Eingabe Spalten D&amp;E",IF(L325=0,0,100/L325*'Mobile Geriatrie'!C$14/100))</f>
        <v>Eingabe Spalten D&amp;E</v>
      </c>
      <c r="O325" s="101" t="str">
        <f>IF(ISERROR(IF(M325=0,0,100/M325*'Mobile Geriatrie'!C$14/100)),"Eingabe Spalten D&amp;E",IF(M325=0,0,100/M325*'Mobile Geriatrie'!C$14/100))</f>
        <v>Eingabe Spalten D&amp;E</v>
      </c>
    </row>
    <row r="326" spans="1:15" x14ac:dyDescent="0.3">
      <c r="A326" s="135" t="s">
        <v>188</v>
      </c>
      <c r="B326" s="136" t="s">
        <v>6</v>
      </c>
      <c r="H326" s="96">
        <f>_xlfn.XLOOKUP($B326,'Mobile Geriatrie'!A$21:A$32,'Mobile Geriatrie'!D$21:D$32)</f>
        <v>0</v>
      </c>
      <c r="I326" s="96">
        <f>_xlfn.XLOOKUP($B326,'Mobile Geriatrie'!A$21:A$32,'Mobile Geriatrie'!E$21:E$32)</f>
        <v>0</v>
      </c>
      <c r="J326" s="96" cm="1">
        <f t="array" ref="J326">IF(ISERROR(RIGHT(H326,LEN(H326)-LOOKUP(999,FIND(":",H326,ROW(H:H))))),0,RIGHT(H326,LEN(H326)-LOOKUP(999,FIND(":",H326,ROW(H:H)))))</f>
        <v>0</v>
      </c>
      <c r="K326" s="96" t="e" cm="1">
        <f t="array" ref="K326">RIGHT(I326,LEN(I326)-LOOKUP(999,FIND(":",I326,ROW(I:I))))</f>
        <v>#N/A</v>
      </c>
      <c r="L326" s="96" t="e">
        <f t="shared" ref="L326:L328" si="41">IF(AND(J326=0,K326&lt;&gt;""),J326,K326)</f>
        <v>#N/A</v>
      </c>
      <c r="M326" s="96" t="e">
        <f t="shared" ref="M326:M328" si="42">IF(AND(J326=0,K326&lt;&gt;""),K326,J326)</f>
        <v>#N/A</v>
      </c>
      <c r="N326" s="96" t="str">
        <f>IF(ISERROR(IF(L326=0,0,100/L326*'Mobile Geriatrie'!C$14/100)),"Eingabe Spalten D&amp;E",IF(L326=0,0,100/L326*'Mobile Geriatrie'!C$14/100))</f>
        <v>Eingabe Spalten D&amp;E</v>
      </c>
      <c r="O326" s="101" t="str">
        <f>IF(ISERROR(IF(M326=0,0,100/M326*'Mobile Geriatrie'!C$14/100)),"Eingabe Spalten D&amp;E",IF(M326=0,0,100/M326*'Mobile Geriatrie'!C$14/100))</f>
        <v>Eingabe Spalten D&amp;E</v>
      </c>
    </row>
    <row r="327" spans="1:15" x14ac:dyDescent="0.3">
      <c r="A327" s="135" t="s">
        <v>188</v>
      </c>
      <c r="B327" s="136" t="s">
        <v>7</v>
      </c>
      <c r="H327" s="96">
        <f>_xlfn.XLOOKUP($B327,'Mobile Geriatrie'!A$21:A$32,'Mobile Geriatrie'!D$21:D$32)</f>
        <v>0</v>
      </c>
      <c r="I327" s="96">
        <f>_xlfn.XLOOKUP($B327,'Mobile Geriatrie'!A$21:A$32,'Mobile Geriatrie'!E$21:E$32)</f>
        <v>0</v>
      </c>
      <c r="J327" s="96" cm="1">
        <f t="array" ref="J327">IF(ISERROR(RIGHT(H327,LEN(H327)-LOOKUP(999,FIND(":",H327,ROW(H:H))))),0,RIGHT(H327,LEN(H327)-LOOKUP(999,FIND(":",H327,ROW(H:H)))))</f>
        <v>0</v>
      </c>
      <c r="K327" s="96" t="e" cm="1">
        <f t="array" ref="K327">RIGHT(I327,LEN(I327)-LOOKUP(999,FIND(":",I327,ROW(I:I))))</f>
        <v>#N/A</v>
      </c>
      <c r="L327" s="96" t="e">
        <f t="shared" si="41"/>
        <v>#N/A</v>
      </c>
      <c r="M327" s="96" t="e">
        <f t="shared" si="42"/>
        <v>#N/A</v>
      </c>
      <c r="N327" s="96" t="str">
        <f>IF(ISERROR(IF(L327=0,0,100/L327*'Mobile Geriatrie'!C$14/100)),"Eingabe Spalten D&amp;E",IF(L327=0,0,100/L327*'Mobile Geriatrie'!C$14/100))</f>
        <v>Eingabe Spalten D&amp;E</v>
      </c>
      <c r="O327" s="101" t="str">
        <f>IF(ISERROR(IF(M327=0,0,100/M327*'Mobile Geriatrie'!C$14/100)),"Eingabe Spalten D&amp;E",IF(M327=0,0,100/M327*'Mobile Geriatrie'!C$14/100))</f>
        <v>Eingabe Spalten D&amp;E</v>
      </c>
    </row>
    <row r="328" spans="1:15" x14ac:dyDescent="0.3">
      <c r="A328" s="135" t="s">
        <v>188</v>
      </c>
      <c r="B328" s="136" t="s">
        <v>206</v>
      </c>
      <c r="H328" s="96">
        <f>_xlfn.XLOOKUP($B328,'Mobile Geriatrie'!A$21:A$32,'Mobile Geriatrie'!D$21:D$32)</f>
        <v>0</v>
      </c>
      <c r="I328" s="96">
        <f>_xlfn.XLOOKUP($B328,'Mobile Geriatrie'!A$21:A$32,'Mobile Geriatrie'!E$21:E$32)</f>
        <v>0</v>
      </c>
      <c r="J328" s="96" cm="1">
        <f t="array" ref="J328">IF(ISERROR(RIGHT(H328,LEN(H328)-LOOKUP(999,FIND(":",H328,ROW(H:H))))),0,RIGHT(H328,LEN(H328)-LOOKUP(999,FIND(":",H328,ROW(H:H)))))</f>
        <v>0</v>
      </c>
      <c r="K328" s="96" t="e" cm="1">
        <f t="array" ref="K328">RIGHT(I328,LEN(I328)-LOOKUP(999,FIND(":",I328,ROW(I:I))))</f>
        <v>#N/A</v>
      </c>
      <c r="L328" s="96" t="e">
        <f t="shared" si="41"/>
        <v>#N/A</v>
      </c>
      <c r="M328" s="96" t="e">
        <f t="shared" si="42"/>
        <v>#N/A</v>
      </c>
      <c r="N328" s="96" t="str">
        <f>IF(ISERROR(IF(L328=0,0,100/L328*'Mobile Geriatrie'!C$14/100)),"Eingabe Spalten D&amp;E",IF(L328=0,0,100/L328*'Mobile Geriatrie'!C$14/100))</f>
        <v>Eingabe Spalten D&amp;E</v>
      </c>
      <c r="O328" s="101" t="str">
        <f>IF(ISERROR(IF(M328=0,0,100/M328*'Mobile Geriatrie'!C$14/100)),"Eingabe Spalten D&amp;E",IF(M328=0,0,100/M328*'Mobile Geriatrie'!C$14/100))</f>
        <v>Eingabe Spalten D&amp;E</v>
      </c>
    </row>
    <row r="329" spans="1:15" x14ac:dyDescent="0.3">
      <c r="A329" s="138" t="s">
        <v>188</v>
      </c>
      <c r="B329" s="139" t="s">
        <v>8</v>
      </c>
      <c r="C329" s="103"/>
      <c r="D329" s="146"/>
      <c r="E329" s="103"/>
      <c r="F329" s="103"/>
      <c r="G329" s="103"/>
      <c r="H329" s="103">
        <f>_xlfn.XLOOKUP($B329,'Mobile Geriatrie'!A$21:A$32,'Mobile Geriatrie'!D$21:D$32)</f>
        <v>0</v>
      </c>
      <c r="I329" s="103">
        <f>_xlfn.XLOOKUP($B329,'Mobile Geriatrie'!A$21:A$32,'Mobile Geriatrie'!E$21:E$32)</f>
        <v>0</v>
      </c>
      <c r="J329" s="103" cm="1">
        <f t="array" ref="J329">IF(ISERROR(RIGHT(H329,LEN(H329)-LOOKUP(999,FIND(":",H329,ROW(H:H))))),0,RIGHT(H329,LEN(H329)-LOOKUP(999,FIND(":",H329,ROW(H:H)))))</f>
        <v>0</v>
      </c>
      <c r="K329" s="103" t="e" cm="1">
        <f t="array" ref="K329">RIGHT(I329,LEN(I329)-LOOKUP(999,FIND(":",I329,ROW(I:I))))</f>
        <v>#N/A</v>
      </c>
      <c r="L329" s="103" t="e">
        <f t="shared" ref="L329" si="43">IF(AND(J329=0,K329&lt;&gt;""),J329,K329)</f>
        <v>#N/A</v>
      </c>
      <c r="M329" s="103" t="e">
        <f t="shared" ref="M329" si="44">IF(AND(J329=0,K329&lt;&gt;""),K329,J329)</f>
        <v>#N/A</v>
      </c>
      <c r="N329" s="103" t="str">
        <f>IF(ISERROR(IF(L329=0,0,100/L329*'Mobile Geriatrie'!C$14/100)),"Eingabe Spalten D&amp;E",IF(L329=0,0,100/L329*'Mobile Geriatrie'!C$14/100))</f>
        <v>Eingabe Spalten D&amp;E</v>
      </c>
      <c r="O329" s="104" t="str">
        <f>IF(ISERROR(IF(M329=0,0,100/M329*'Mobile Geriatrie'!C$14/100)),"Eingabe Spalten D&amp;E",IF(M329=0,0,100/M329*'Mobile Geriatrie'!C$14/100))</f>
        <v>Eingabe Spalten D&amp;E</v>
      </c>
    </row>
    <row r="331" spans="1:15" x14ac:dyDescent="0.3">
      <c r="A331" s="120" t="s">
        <v>191</v>
      </c>
      <c r="B331" s="98"/>
      <c r="C331" s="98" t="s">
        <v>13</v>
      </c>
      <c r="D331" s="145">
        <f>IF('Mobile Geriatrie'!C2="",0,1)</f>
        <v>0</v>
      </c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9"/>
    </row>
    <row r="332" spans="1:15" x14ac:dyDescent="0.3">
      <c r="A332" s="121" t="s">
        <v>192</v>
      </c>
      <c r="C332" s="96" t="s">
        <v>14</v>
      </c>
      <c r="D332" s="144">
        <f>IF('Mobile Geriatrie'!C4="",0,1)</f>
        <v>0</v>
      </c>
      <c r="O332" s="101"/>
    </row>
    <row r="333" spans="1:15" x14ac:dyDescent="0.3">
      <c r="A333" s="121" t="s">
        <v>193</v>
      </c>
      <c r="C333" s="96" t="s">
        <v>15</v>
      </c>
      <c r="D333" s="144">
        <f>IF('Mobile Geriatrie'!C6="",0,1)</f>
        <v>0</v>
      </c>
      <c r="O333" s="101"/>
    </row>
    <row r="334" spans="1:15" x14ac:dyDescent="0.3">
      <c r="A334" s="100"/>
      <c r="C334" s="96" t="s">
        <v>16</v>
      </c>
      <c r="D334" s="144">
        <f>IF('Mobile Geriatrie'!C8="",0,1)</f>
        <v>1</v>
      </c>
      <c r="O334" s="101"/>
    </row>
    <row r="335" spans="1:15" x14ac:dyDescent="0.3">
      <c r="A335" s="100"/>
      <c r="C335" s="96" t="s">
        <v>153</v>
      </c>
      <c r="D335" s="144">
        <f>IF('Mobile Geriatrie'!C10="",0,1)</f>
        <v>0</v>
      </c>
      <c r="O335" s="101"/>
    </row>
    <row r="336" spans="1:15" x14ac:dyDescent="0.3">
      <c r="A336" s="100"/>
      <c r="C336" s="96" t="s">
        <v>154</v>
      </c>
      <c r="D336" s="144">
        <f>IF('Mobile Geriatrie'!C12="",0,1)</f>
        <v>0</v>
      </c>
      <c r="O336" s="101"/>
    </row>
    <row r="337" spans="1:15" x14ac:dyDescent="0.3">
      <c r="A337" s="100"/>
      <c r="C337" s="96" t="s">
        <v>73</v>
      </c>
      <c r="D337" s="144">
        <f>IF('Mobile Geriatrie'!C14="",0,1)</f>
        <v>0</v>
      </c>
      <c r="O337" s="101"/>
    </row>
    <row r="338" spans="1:15" x14ac:dyDescent="0.3">
      <c r="A338" s="100"/>
      <c r="C338" s="96" t="s">
        <v>21</v>
      </c>
      <c r="D338" s="144">
        <f>IF('Mobile Geriatrie'!C16="",0,1)</f>
        <v>0</v>
      </c>
      <c r="O338" s="101"/>
    </row>
    <row r="339" spans="1:15" x14ac:dyDescent="0.3">
      <c r="A339" s="100"/>
      <c r="C339" s="116" t="s">
        <v>194</v>
      </c>
      <c r="D339" s="144">
        <f>IF('Mobile Geriatrie'!D18="",0,1)</f>
        <v>0</v>
      </c>
      <c r="O339" s="101"/>
    </row>
    <row r="340" spans="1:15" x14ac:dyDescent="0.3">
      <c r="A340" s="100"/>
      <c r="C340" s="116" t="s">
        <v>195</v>
      </c>
      <c r="D340" s="144">
        <f>IF('Mobile Geriatrie'!F18="",0,1)</f>
        <v>0</v>
      </c>
      <c r="O340" s="101"/>
    </row>
    <row r="341" spans="1:15" x14ac:dyDescent="0.3">
      <c r="A341" s="102"/>
      <c r="B341" s="103"/>
      <c r="C341" s="122" t="s">
        <v>163</v>
      </c>
      <c r="D341" s="146" cm="1">
        <f t="array" ref="D341">IF(OR(D331:D340=0),0,1)</f>
        <v>0</v>
      </c>
      <c r="E341" s="103"/>
      <c r="F341" s="103"/>
      <c r="G341" s="103"/>
      <c r="H341" s="103"/>
      <c r="I341" s="103"/>
      <c r="J341" s="103"/>
      <c r="K341" s="103"/>
      <c r="L341" s="103"/>
      <c r="M341" s="103"/>
      <c r="N341" s="103"/>
      <c r="O341" s="104"/>
    </row>
    <row r="344" spans="1:15" x14ac:dyDescent="0.3">
      <c r="A344" s="95" t="s">
        <v>200</v>
      </c>
    </row>
    <row r="346" spans="1:15" ht="112.5" x14ac:dyDescent="0.3">
      <c r="A346" s="140" t="s">
        <v>204</v>
      </c>
      <c r="B346" s="108" t="s">
        <v>139</v>
      </c>
      <c r="C346" s="106" t="s">
        <v>164</v>
      </c>
      <c r="D346" s="147" t="s">
        <v>165</v>
      </c>
      <c r="E346" s="107" t="s">
        <v>168</v>
      </c>
      <c r="F346" s="107" t="s">
        <v>169</v>
      </c>
      <c r="G346" s="108"/>
      <c r="H346" s="141" t="s">
        <v>201</v>
      </c>
      <c r="I346" s="141" t="s">
        <v>202</v>
      </c>
      <c r="J346" s="109" t="s">
        <v>170</v>
      </c>
      <c r="K346" s="109" t="s">
        <v>171</v>
      </c>
      <c r="L346" s="109" t="s">
        <v>172</v>
      </c>
      <c r="M346" s="109" t="s">
        <v>173</v>
      </c>
      <c r="N346" s="109" t="s">
        <v>174</v>
      </c>
      <c r="O346" s="110" t="s">
        <v>185</v>
      </c>
    </row>
    <row r="347" spans="1:15" x14ac:dyDescent="0.3">
      <c r="A347" s="120" t="s">
        <v>204</v>
      </c>
      <c r="B347" s="134" t="s">
        <v>2</v>
      </c>
      <c r="C347" s="98"/>
      <c r="D347" s="145"/>
      <c r="E347" s="98"/>
      <c r="F347" s="98"/>
      <c r="G347" s="98"/>
      <c r="H347" s="98">
        <f>_xlfn.XLOOKUP($B347,'weitere Indikationen ambulant'!A$21:A$31,'weitere Indikationen ambulant'!C$21:C$31)</f>
        <v>0</v>
      </c>
      <c r="I347" s="98">
        <f>_xlfn.XLOOKUP($B347,'weitere Indikationen ambulant'!A$21:A$31,'weitere Indikationen ambulant'!D$21:D$31)</f>
        <v>0</v>
      </c>
      <c r="J347" s="98" cm="1">
        <f t="array" ref="J347">IF(ISERROR(RIGHT(H347,LEN(H347)-LOOKUP(999,FIND(":",H347,ROW(H:H))))),0,RIGHT(H347,LEN(H347)-LOOKUP(999,FIND(":",H347,ROW(H:H)))))</f>
        <v>0</v>
      </c>
      <c r="K347" s="98" t="e" cm="1">
        <f t="array" ref="K347">RIGHT(I347,LEN(I347)-LOOKUP(999,FIND(":",I347,ROW(I:I))))</f>
        <v>#N/A</v>
      </c>
      <c r="L347" s="98" t="e">
        <f t="shared" ref="L347:L357" si="45">IF(AND(J347=0,K347&lt;&gt;""),J347,K347)</f>
        <v>#N/A</v>
      </c>
      <c r="M347" s="98" t="e">
        <f t="shared" ref="M347:M357" si="46">IF(AND(J347=0,K347&lt;&gt;""),K347,J347)</f>
        <v>#N/A</v>
      </c>
      <c r="N347" s="98" t="str">
        <f>IF(ISERROR(IF(L347=0,0,100/L347*'weitere Indikationen ambulant'!C$14/100)),"Eingabe Spalten C&amp;D",IF(L347=0,0,100/L347*'weitere Indikationen ambulant'!C$14/100))</f>
        <v>Eingabe Spalten C&amp;D</v>
      </c>
      <c r="O347" s="99" t="str">
        <f>IF(ISERROR(IF(M347=0,0,100/M347*'weitere Indikationen ambulant'!C$14/100)),"Eingabe Spalten C&amp;D",IF(M347=0,0,100/M347*'weitere Indikationen ambulant'!C$14/100))</f>
        <v>Eingabe Spalten C&amp;D</v>
      </c>
    </row>
    <row r="348" spans="1:15" x14ac:dyDescent="0.3">
      <c r="A348" s="135" t="s">
        <v>204</v>
      </c>
      <c r="B348" s="136" t="s">
        <v>3</v>
      </c>
      <c r="H348" s="96">
        <f>_xlfn.XLOOKUP($B348,'weitere Indikationen ambulant'!A$21:A$31,'weitere Indikationen ambulant'!C$21:C$31)</f>
        <v>0</v>
      </c>
      <c r="I348" s="96">
        <f>_xlfn.XLOOKUP($B348,'weitere Indikationen ambulant'!A$21:A$31,'weitere Indikationen ambulant'!D$21:D$31)</f>
        <v>0</v>
      </c>
      <c r="J348" s="96" cm="1">
        <f t="array" ref="J348">IF(ISERROR(RIGHT(H348,LEN(H348)-LOOKUP(999,FIND(":",H348,ROW(H:H))))),0,RIGHT(H348,LEN(H348)-LOOKUP(999,FIND(":",H348,ROW(H:H)))))</f>
        <v>0</v>
      </c>
      <c r="K348" s="96" t="e" cm="1">
        <f t="array" ref="K348">RIGHT(I348,LEN(I348)-LOOKUP(999,FIND(":",I348,ROW(I:I))))</f>
        <v>#N/A</v>
      </c>
      <c r="L348" s="96" t="e">
        <f t="shared" si="45"/>
        <v>#N/A</v>
      </c>
      <c r="M348" s="96" t="e">
        <f t="shared" si="46"/>
        <v>#N/A</v>
      </c>
      <c r="N348" s="96" t="str">
        <f>IF(ISERROR(IF(L348=0,0,100/L348*'weitere Indikationen ambulant'!C$14/100)),"Eingabe Spalten C&amp;D",IF(L348=0,0,100/L348*'weitere Indikationen ambulant'!C$14/100))</f>
        <v>Eingabe Spalten C&amp;D</v>
      </c>
      <c r="O348" s="101" t="str">
        <f>IF(ISERROR(IF(M348=0,0,100/M348*'weitere Indikationen ambulant'!C$14/100)),"Eingabe Spalten C&amp;D",IF(M348=0,0,100/M348*'weitere Indikationen ambulant'!C$14/100))</f>
        <v>Eingabe Spalten C&amp;D</v>
      </c>
    </row>
    <row r="349" spans="1:15" x14ac:dyDescent="0.3">
      <c r="A349" s="135" t="s">
        <v>204</v>
      </c>
      <c r="B349" s="136" t="s">
        <v>4</v>
      </c>
      <c r="H349" s="96">
        <f>_xlfn.XLOOKUP($B349,'weitere Indikationen ambulant'!A$21:A$31,'weitere Indikationen ambulant'!C$21:C$31)</f>
        <v>0</v>
      </c>
      <c r="I349" s="96">
        <f>_xlfn.XLOOKUP($B349,'weitere Indikationen ambulant'!A$21:A$31,'weitere Indikationen ambulant'!D$21:D$31)</f>
        <v>0</v>
      </c>
      <c r="J349" s="96" cm="1">
        <f t="array" ref="J349">IF(ISERROR(RIGHT(H349,LEN(H349)-LOOKUP(999,FIND(":",H349,ROW(H:H))))),0,RIGHT(H349,LEN(H349)-LOOKUP(999,FIND(":",H349,ROW(H:H)))))</f>
        <v>0</v>
      </c>
      <c r="K349" s="96" t="e" cm="1">
        <f t="array" ref="K349">RIGHT(I349,LEN(I349)-LOOKUP(999,FIND(":",I349,ROW(I:I))))</f>
        <v>#N/A</v>
      </c>
      <c r="L349" s="96" t="e">
        <f t="shared" si="45"/>
        <v>#N/A</v>
      </c>
      <c r="M349" s="96" t="e">
        <f t="shared" si="46"/>
        <v>#N/A</v>
      </c>
      <c r="N349" s="96" t="str">
        <f>IF(ISERROR(IF(L349=0,0,100/L349*'weitere Indikationen ambulant'!C$14/100)),"Eingabe Spalten C&amp;D",IF(L349=0,0,100/L349*'weitere Indikationen ambulant'!C$14/100))</f>
        <v>Eingabe Spalten C&amp;D</v>
      </c>
      <c r="O349" s="101" t="str">
        <f>IF(ISERROR(IF(M349=0,0,100/M349*'weitere Indikationen ambulant'!C$14/100)),"Eingabe Spalten C&amp;D",IF(M349=0,0,100/M349*'weitere Indikationen ambulant'!C$14/100))</f>
        <v>Eingabe Spalten C&amp;D</v>
      </c>
    </row>
    <row r="350" spans="1:15" x14ac:dyDescent="0.3">
      <c r="A350" s="135" t="s">
        <v>204</v>
      </c>
      <c r="B350" s="137" t="s">
        <v>161</v>
      </c>
      <c r="H350" s="96">
        <f>_xlfn.XLOOKUP($B350,'weitere Indikationen ambulant'!A$21:A$31,'weitere Indikationen ambulant'!C$21:C$31)</f>
        <v>0</v>
      </c>
      <c r="I350" s="96">
        <f>_xlfn.XLOOKUP($B350,'weitere Indikationen ambulant'!A$21:A$31,'weitere Indikationen ambulant'!D$21:D$31)</f>
        <v>0</v>
      </c>
      <c r="J350" s="96" cm="1">
        <f t="array" ref="J350">IF(ISERROR(RIGHT(H350,LEN(H350)-LOOKUP(999,FIND(":",H350,ROW(H:H))))),0,RIGHT(H350,LEN(H350)-LOOKUP(999,FIND(":",H350,ROW(H:H)))))</f>
        <v>0</v>
      </c>
      <c r="K350" s="96" t="e" cm="1">
        <f t="array" ref="K350">RIGHT(I350,LEN(I350)-LOOKUP(999,FIND(":",I350,ROW(I:I))))</f>
        <v>#N/A</v>
      </c>
      <c r="L350" s="96" t="e">
        <f t="shared" si="45"/>
        <v>#N/A</v>
      </c>
      <c r="M350" s="96" t="e">
        <f t="shared" si="46"/>
        <v>#N/A</v>
      </c>
      <c r="N350" s="96" t="str">
        <f>IF(ISERROR(IF(L350=0,0,100/L350*'weitere Indikationen ambulant'!C$14/100)),"Eingabe Spalten C&amp;D",IF(L350=0,0,100/L350*'weitere Indikationen ambulant'!C$14/100))</f>
        <v>Eingabe Spalten C&amp;D</v>
      </c>
      <c r="O350" s="101" t="str">
        <f>IF(ISERROR(IF(M350=0,0,100/M350*'weitere Indikationen ambulant'!C$14/100)),"Eingabe Spalten C&amp;D",IF(M350=0,0,100/M350*'weitere Indikationen ambulant'!C$14/100))</f>
        <v>Eingabe Spalten C&amp;D</v>
      </c>
    </row>
    <row r="351" spans="1:15" x14ac:dyDescent="0.3">
      <c r="A351" s="135" t="s">
        <v>204</v>
      </c>
      <c r="B351" s="136" t="s">
        <v>10</v>
      </c>
      <c r="H351" s="96">
        <f>_xlfn.XLOOKUP($B351,'weitere Indikationen ambulant'!A$21:A$31,'weitere Indikationen ambulant'!C$21:C$31)</f>
        <v>0</v>
      </c>
      <c r="I351" s="96">
        <f>_xlfn.XLOOKUP($B351,'weitere Indikationen ambulant'!A$21:A$31,'weitere Indikationen ambulant'!D$21:D$31)</f>
        <v>0</v>
      </c>
      <c r="J351" s="96" cm="1">
        <f t="array" ref="J351">IF(ISERROR(RIGHT(H351,LEN(H351)-LOOKUP(999,FIND(":",H351,ROW(H:H))))),0,RIGHT(H351,LEN(H351)-LOOKUP(999,FIND(":",H351,ROW(H:H)))))</f>
        <v>0</v>
      </c>
      <c r="K351" s="96" t="e" cm="1">
        <f t="array" ref="K351">RIGHT(I351,LEN(I351)-LOOKUP(999,FIND(":",I351,ROW(I:I))))</f>
        <v>#N/A</v>
      </c>
      <c r="L351" s="96" t="e">
        <f t="shared" si="45"/>
        <v>#N/A</v>
      </c>
      <c r="M351" s="96" t="e">
        <f t="shared" si="46"/>
        <v>#N/A</v>
      </c>
      <c r="N351" s="96" t="str">
        <f>IF(ISERROR(IF(L351=0,0,100/L351*'weitere Indikationen ambulant'!C$14/100)),"Eingabe Spalten C&amp;D",IF(L351=0,0,100/L351*'weitere Indikationen ambulant'!C$14/100))</f>
        <v>Eingabe Spalten C&amp;D</v>
      </c>
      <c r="O351" s="101" t="str">
        <f>IF(ISERROR(IF(M351=0,0,100/M351*'weitere Indikationen ambulant'!C$14/100)),"Eingabe Spalten C&amp;D",IF(M351=0,0,100/M351*'weitere Indikationen ambulant'!C$14/100))</f>
        <v>Eingabe Spalten C&amp;D</v>
      </c>
    </row>
    <row r="352" spans="1:15" x14ac:dyDescent="0.3">
      <c r="A352" s="135" t="s">
        <v>204</v>
      </c>
      <c r="B352" s="136" t="s">
        <v>11</v>
      </c>
      <c r="H352" s="96">
        <f>_xlfn.XLOOKUP($B352,'weitere Indikationen ambulant'!A$21:A$31,'weitere Indikationen ambulant'!C$21:C$31)</f>
        <v>0</v>
      </c>
      <c r="I352" s="96">
        <f>_xlfn.XLOOKUP($B352,'weitere Indikationen ambulant'!A$21:A$31,'weitere Indikationen ambulant'!D$21:D$31)</f>
        <v>0</v>
      </c>
      <c r="J352" s="96" cm="1">
        <f t="array" ref="J352">IF(ISERROR(RIGHT(H352,LEN(H352)-LOOKUP(999,FIND(":",H352,ROW(H:H))))),0,RIGHT(H352,LEN(H352)-LOOKUP(999,FIND(":",H352,ROW(H:H)))))</f>
        <v>0</v>
      </c>
      <c r="K352" s="96" t="e" cm="1">
        <f t="array" ref="K352">RIGHT(I352,LEN(I352)-LOOKUP(999,FIND(":",I352,ROW(I:I))))</f>
        <v>#N/A</v>
      </c>
      <c r="L352" s="96" t="e">
        <f t="shared" si="45"/>
        <v>#N/A</v>
      </c>
      <c r="M352" s="96" t="e">
        <f t="shared" si="46"/>
        <v>#N/A</v>
      </c>
      <c r="N352" s="96" t="str">
        <f>IF(ISERROR(IF(L352=0,0,100/L352*'weitere Indikationen ambulant'!C$14/100)),"Eingabe Spalten C&amp;D",IF(L352=0,0,100/L352*'weitere Indikationen ambulant'!C$14/100))</f>
        <v>Eingabe Spalten C&amp;D</v>
      </c>
      <c r="O352" s="101" t="str">
        <f>IF(ISERROR(IF(M352=0,0,100/M352*'weitere Indikationen ambulant'!C$14/100)),"Eingabe Spalten C&amp;D",IF(M352=0,0,100/M352*'weitere Indikationen ambulant'!C$14/100))</f>
        <v>Eingabe Spalten C&amp;D</v>
      </c>
    </row>
    <row r="353" spans="1:15" x14ac:dyDescent="0.3">
      <c r="A353" s="135" t="s">
        <v>204</v>
      </c>
      <c r="B353" s="136" t="s">
        <v>5</v>
      </c>
      <c r="H353" s="96">
        <f>_xlfn.XLOOKUP($B353,'weitere Indikationen ambulant'!A$21:A$31,'weitere Indikationen ambulant'!C$21:C$31)</f>
        <v>0</v>
      </c>
      <c r="I353" s="96">
        <f>_xlfn.XLOOKUP($B353,'weitere Indikationen ambulant'!A$21:A$31,'weitere Indikationen ambulant'!D$21:D$31)</f>
        <v>0</v>
      </c>
      <c r="J353" s="96" cm="1">
        <f t="array" ref="J353">IF(ISERROR(RIGHT(H353,LEN(H353)-LOOKUP(999,FIND(":",H353,ROW(H:H))))),0,RIGHT(H353,LEN(H353)-LOOKUP(999,FIND(":",H353,ROW(H:H)))))</f>
        <v>0</v>
      </c>
      <c r="K353" s="96" t="e" cm="1">
        <f t="array" ref="K353">RIGHT(I353,LEN(I353)-LOOKUP(999,FIND(":",I353,ROW(I:I))))</f>
        <v>#N/A</v>
      </c>
      <c r="L353" s="96" t="e">
        <f t="shared" si="45"/>
        <v>#N/A</v>
      </c>
      <c r="M353" s="96" t="e">
        <f t="shared" si="46"/>
        <v>#N/A</v>
      </c>
      <c r="N353" s="96" t="str">
        <f>IF(ISERROR(IF(L353=0,0,100/L353*'weitere Indikationen ambulant'!C$14/100)),"Eingabe Spalten C&amp;D",IF(L353=0,0,100/L353*'weitere Indikationen ambulant'!C$14/100))</f>
        <v>Eingabe Spalten C&amp;D</v>
      </c>
      <c r="O353" s="101" t="str">
        <f>IF(ISERROR(IF(M353=0,0,100/M353*'weitere Indikationen ambulant'!C$14/100)),"Eingabe Spalten C&amp;D",IF(M353=0,0,100/M353*'weitere Indikationen ambulant'!C$14/100))</f>
        <v>Eingabe Spalten C&amp;D</v>
      </c>
    </row>
    <row r="354" spans="1:15" x14ac:dyDescent="0.3">
      <c r="A354" s="135" t="s">
        <v>204</v>
      </c>
      <c r="B354" s="136" t="s">
        <v>6</v>
      </c>
      <c r="H354" s="96">
        <f>_xlfn.XLOOKUP($B354,'weitere Indikationen ambulant'!A$21:A$31,'weitere Indikationen ambulant'!C$21:C$31)</f>
        <v>0</v>
      </c>
      <c r="I354" s="96">
        <f>_xlfn.XLOOKUP($B354,'weitere Indikationen ambulant'!A$21:A$31,'weitere Indikationen ambulant'!D$21:D$31)</f>
        <v>0</v>
      </c>
      <c r="J354" s="96" cm="1">
        <f t="array" ref="J354">IF(ISERROR(RIGHT(H354,LEN(H354)-LOOKUP(999,FIND(":",H354,ROW(H:H))))),0,RIGHT(H354,LEN(H354)-LOOKUP(999,FIND(":",H354,ROW(H:H)))))</f>
        <v>0</v>
      </c>
      <c r="K354" s="96" t="e" cm="1">
        <f t="array" ref="K354">RIGHT(I354,LEN(I354)-LOOKUP(999,FIND(":",I354,ROW(I:I))))</f>
        <v>#N/A</v>
      </c>
      <c r="L354" s="96" t="e">
        <f t="shared" si="45"/>
        <v>#N/A</v>
      </c>
      <c r="M354" s="96" t="e">
        <f t="shared" si="46"/>
        <v>#N/A</v>
      </c>
      <c r="N354" s="96" t="str">
        <f>IF(ISERROR(IF(L354=0,0,100/L354*'weitere Indikationen ambulant'!C$14/100)),"Eingabe Spalten C&amp;D",IF(L354=0,0,100/L354*'weitere Indikationen ambulant'!C$14/100))</f>
        <v>Eingabe Spalten C&amp;D</v>
      </c>
      <c r="O354" s="101" t="str">
        <f>IF(ISERROR(IF(M354=0,0,100/M354*'weitere Indikationen ambulant'!C$14/100)),"Eingabe Spalten C&amp;D",IF(M354=0,0,100/M354*'weitere Indikationen ambulant'!C$14/100))</f>
        <v>Eingabe Spalten C&amp;D</v>
      </c>
    </row>
    <row r="355" spans="1:15" x14ac:dyDescent="0.3">
      <c r="A355" s="135" t="s">
        <v>204</v>
      </c>
      <c r="B355" s="136" t="s">
        <v>7</v>
      </c>
      <c r="H355" s="96">
        <f>_xlfn.XLOOKUP($B355,'weitere Indikationen ambulant'!A$21:A$31,'weitere Indikationen ambulant'!C$21:C$31)</f>
        <v>0</v>
      </c>
      <c r="I355" s="96">
        <f>_xlfn.XLOOKUP($B355,'weitere Indikationen ambulant'!A$21:A$31,'weitere Indikationen ambulant'!D$21:D$31)</f>
        <v>0</v>
      </c>
      <c r="J355" s="96" cm="1">
        <f t="array" ref="J355">IF(ISERROR(RIGHT(H355,LEN(H355)-LOOKUP(999,FIND(":",H355,ROW(H:H))))),0,RIGHT(H355,LEN(H355)-LOOKUP(999,FIND(":",H355,ROW(H:H)))))</f>
        <v>0</v>
      </c>
      <c r="K355" s="96" t="e" cm="1">
        <f t="array" ref="K355">RIGHT(I355,LEN(I355)-LOOKUP(999,FIND(":",I355,ROW(I:I))))</f>
        <v>#N/A</v>
      </c>
      <c r="L355" s="96" t="e">
        <f t="shared" si="45"/>
        <v>#N/A</v>
      </c>
      <c r="M355" s="96" t="e">
        <f t="shared" si="46"/>
        <v>#N/A</v>
      </c>
      <c r="N355" s="96" t="str">
        <f>IF(ISERROR(IF(L355=0,0,100/L355*'weitere Indikationen ambulant'!C$14/100)),"Eingabe Spalten C&amp;D",IF(L355=0,0,100/L355*'weitere Indikationen ambulant'!C$14/100))</f>
        <v>Eingabe Spalten C&amp;D</v>
      </c>
      <c r="O355" s="101" t="str">
        <f>IF(ISERROR(IF(M355=0,0,100/M355*'weitere Indikationen ambulant'!C$14/100)),"Eingabe Spalten C&amp;D",IF(M355=0,0,100/M355*'weitere Indikationen ambulant'!C$14/100))</f>
        <v>Eingabe Spalten C&amp;D</v>
      </c>
    </row>
    <row r="356" spans="1:15" x14ac:dyDescent="0.3">
      <c r="A356" s="135" t="s">
        <v>204</v>
      </c>
      <c r="B356" s="136" t="s">
        <v>206</v>
      </c>
      <c r="H356" s="96">
        <f>_xlfn.XLOOKUP($B356,'weitere Indikationen ambulant'!A$21:A$31,'weitere Indikationen ambulant'!C$21:C$31)</f>
        <v>0</v>
      </c>
      <c r="I356" s="96">
        <f>_xlfn.XLOOKUP($B356,'weitere Indikationen ambulant'!A$21:A$31,'weitere Indikationen ambulant'!D$21:D$31)</f>
        <v>0</v>
      </c>
      <c r="J356" s="96" cm="1">
        <f t="array" ref="J356">IF(ISERROR(RIGHT(H356,LEN(H356)-LOOKUP(999,FIND(":",H356,ROW(H:H))))),0,RIGHT(H356,LEN(H356)-LOOKUP(999,FIND(":",H356,ROW(H:H)))))</f>
        <v>0</v>
      </c>
      <c r="K356" s="96" t="e" cm="1">
        <f t="array" ref="K356">RIGHT(I356,LEN(I356)-LOOKUP(999,FIND(":",I356,ROW(I:I))))</f>
        <v>#N/A</v>
      </c>
      <c r="L356" s="96" t="e">
        <f t="shared" si="45"/>
        <v>#N/A</v>
      </c>
      <c r="M356" s="96" t="e">
        <f t="shared" si="46"/>
        <v>#N/A</v>
      </c>
      <c r="N356" s="96" t="str">
        <f>IF(ISERROR(IF(L356=0,0,100/L356*'weitere Indikationen ambulant'!C$14/100)),"Eingabe Spalten C&amp;D",IF(L356=0,0,100/L356*'weitere Indikationen ambulant'!C$14/100))</f>
        <v>Eingabe Spalten C&amp;D</v>
      </c>
      <c r="O356" s="101" t="str">
        <f>IF(ISERROR(IF(M356=0,0,100/M356*'weitere Indikationen ambulant'!C$14/100)),"Eingabe Spalten C&amp;D",IF(M356=0,0,100/M356*'weitere Indikationen ambulant'!C$14/100))</f>
        <v>Eingabe Spalten C&amp;D</v>
      </c>
    </row>
    <row r="357" spans="1:15" x14ac:dyDescent="0.3">
      <c r="A357" s="138" t="s">
        <v>204</v>
      </c>
      <c r="B357" s="139" t="s">
        <v>8</v>
      </c>
      <c r="C357" s="103"/>
      <c r="D357" s="146"/>
      <c r="E357" s="103"/>
      <c r="F357" s="103"/>
      <c r="G357" s="103"/>
      <c r="H357" s="103">
        <f>_xlfn.XLOOKUP($B357,'weitere Indikationen ambulant'!A$21:A$31,'weitere Indikationen ambulant'!C$21:C$31)</f>
        <v>0</v>
      </c>
      <c r="I357" s="103">
        <f>_xlfn.XLOOKUP($B357,'weitere Indikationen ambulant'!A$21:A$31,'weitere Indikationen ambulant'!D$21:D$31)</f>
        <v>0</v>
      </c>
      <c r="J357" s="103" cm="1">
        <f t="array" ref="J357">IF(ISERROR(RIGHT(H357,LEN(H357)-LOOKUP(999,FIND(":",H357,ROW(H:H))))),0,RIGHT(H357,LEN(H357)-LOOKUP(999,FIND(":",H357,ROW(H:H)))))</f>
        <v>0</v>
      </c>
      <c r="K357" s="103" t="e" cm="1">
        <f t="array" ref="K357">RIGHT(I357,LEN(I357)-LOOKUP(999,FIND(":",I357,ROW(I:I))))</f>
        <v>#N/A</v>
      </c>
      <c r="L357" s="103" t="e">
        <f t="shared" si="45"/>
        <v>#N/A</v>
      </c>
      <c r="M357" s="103" t="e">
        <f t="shared" si="46"/>
        <v>#N/A</v>
      </c>
      <c r="N357" s="103" t="str">
        <f>IF(ISERROR(IF(L357=0,0,100/L357*'weitere Indikationen ambulant'!C$14/100)),"Eingabe Spalten C&amp;D",IF(L357=0,0,100/L357*'weitere Indikationen ambulant'!C$14/100))</f>
        <v>Eingabe Spalten C&amp;D</v>
      </c>
      <c r="O357" s="104" t="str">
        <f>IF(ISERROR(IF(M357=0,0,100/M357*'weitere Indikationen ambulant'!C$14/100)),"Eingabe Spalten C&amp;D",IF(M357=0,0,100/M357*'weitere Indikationen ambulant'!C$14/100))</f>
        <v>Eingabe Spalten C&amp;D</v>
      </c>
    </row>
    <row r="360" spans="1:15" x14ac:dyDescent="0.3">
      <c r="A360" s="95" t="s">
        <v>203</v>
      </c>
    </row>
    <row r="362" spans="1:15" ht="112.5" x14ac:dyDescent="0.3">
      <c r="A362" s="140" t="s">
        <v>205</v>
      </c>
      <c r="B362" s="108" t="s">
        <v>139</v>
      </c>
      <c r="C362" s="106" t="s">
        <v>164</v>
      </c>
      <c r="D362" s="147" t="s">
        <v>165</v>
      </c>
      <c r="E362" s="107" t="s">
        <v>168</v>
      </c>
      <c r="F362" s="107" t="s">
        <v>169</v>
      </c>
      <c r="G362" s="108"/>
      <c r="H362" s="141" t="s">
        <v>201</v>
      </c>
      <c r="I362" s="141" t="s">
        <v>202</v>
      </c>
      <c r="J362" s="109" t="s">
        <v>170</v>
      </c>
      <c r="K362" s="109" t="s">
        <v>171</v>
      </c>
      <c r="L362" s="109" t="s">
        <v>172</v>
      </c>
      <c r="M362" s="109" t="s">
        <v>173</v>
      </c>
      <c r="N362" s="109" t="s">
        <v>174</v>
      </c>
      <c r="O362" s="110" t="s">
        <v>185</v>
      </c>
    </row>
    <row r="363" spans="1:15" x14ac:dyDescent="0.3">
      <c r="A363" s="120" t="s">
        <v>205</v>
      </c>
      <c r="B363" s="134" t="s">
        <v>2</v>
      </c>
      <c r="C363" s="98"/>
      <c r="D363" s="145"/>
      <c r="E363" s="98"/>
      <c r="F363" s="98"/>
      <c r="G363" s="98"/>
      <c r="H363" s="98">
        <f>_xlfn.XLOOKUP($B363,'weitere Indikation stationär'!A$21:A$31,'weitere Indikation stationär'!C$21:C$31)</f>
        <v>0</v>
      </c>
      <c r="I363" s="98">
        <f>_xlfn.XLOOKUP($B363,'weitere Indikation stationär'!A$21:A$31,'weitere Indikation stationär'!D$21:D$31)</f>
        <v>0</v>
      </c>
      <c r="J363" s="98" cm="1">
        <f t="array" ref="J363">IF(ISERROR(RIGHT(H363,LEN(H363)-LOOKUP(999,FIND(":",H363,ROW(H:H))))),0,RIGHT(H363,LEN(H363)-LOOKUP(999,FIND(":",H363,ROW(H:H)))))</f>
        <v>0</v>
      </c>
      <c r="K363" s="98" t="e" cm="1">
        <f t="array" ref="K363">RIGHT(I363,LEN(I363)-LOOKUP(999,FIND(":",I363,ROW(I:I))))</f>
        <v>#N/A</v>
      </c>
      <c r="L363" s="143" t="e">
        <f t="shared" ref="L363:L373" si="47">IF(AND(J363=0,K363&lt;&gt;""),J363,K363)</f>
        <v>#N/A</v>
      </c>
      <c r="M363" s="98" t="e">
        <f t="shared" ref="M363:M373" si="48">IF(AND(J363=0,K363&lt;&gt;""),K363,J363)</f>
        <v>#N/A</v>
      </c>
      <c r="N363" s="98" t="str">
        <f>IF(ISERROR(IF(L363=0,0,100/L363*'weitere Indikation stationär'!C$14/100)),"Eingabe Spalten C&amp;D",IF(L363=0,0,100/L363*'weitere Indikation stationär'!C$14/100))</f>
        <v>Eingabe Spalten C&amp;D</v>
      </c>
      <c r="O363" s="99" t="str">
        <f>IF(ISERROR(IF(M363=0,0,100/M363*'weitere Indikation stationär'!C$14/100)),"Eingabe Spalten C&amp;D",IF(M363=0,0,100/M363*'weitere Indikation stationär'!C$14/100))</f>
        <v>Eingabe Spalten C&amp;D</v>
      </c>
    </row>
    <row r="364" spans="1:15" x14ac:dyDescent="0.3">
      <c r="A364" s="135" t="s">
        <v>205</v>
      </c>
      <c r="B364" s="136" t="s">
        <v>3</v>
      </c>
      <c r="H364" s="96">
        <f>_xlfn.XLOOKUP($B364,'weitere Indikation stationär'!A$21:A$31,'weitere Indikation stationär'!C$21:C$31)</f>
        <v>0</v>
      </c>
      <c r="I364" s="96">
        <f>_xlfn.XLOOKUP($B364,'weitere Indikation stationär'!A$21:A$31,'weitere Indikation stationär'!D$21:D$31)</f>
        <v>0</v>
      </c>
      <c r="J364" s="96" cm="1">
        <f t="array" ref="J364">IF(ISERROR(RIGHT(H364,LEN(H364)-LOOKUP(999,FIND(":",H364,ROW(H:H))))),0,RIGHT(H364,LEN(H364)-LOOKUP(999,FIND(":",H364,ROW(H:H)))))</f>
        <v>0</v>
      </c>
      <c r="K364" s="96" t="e" cm="1">
        <f t="array" ref="K364">RIGHT(I364,LEN(I364)-LOOKUP(999,FIND(":",I364,ROW(I:I))))</f>
        <v>#N/A</v>
      </c>
      <c r="L364" s="96" t="e">
        <f t="shared" si="47"/>
        <v>#N/A</v>
      </c>
      <c r="M364" s="96" t="e">
        <f t="shared" si="48"/>
        <v>#N/A</v>
      </c>
      <c r="N364" s="96" t="str">
        <f>IF(ISERROR(IF(L364=0,0,100/L364*'weitere Indikation stationär'!C$14/100)),"Eingabe Spalten C&amp;D",IF(L364=0,0,100/L364*'weitere Indikation stationär'!C$14/100))</f>
        <v>Eingabe Spalten C&amp;D</v>
      </c>
      <c r="O364" s="101" t="str">
        <f>IF(ISERROR(IF(M364=0,0,100/M364*'weitere Indikation stationär'!C$14/100)),"Eingabe Spalten C&amp;D",IF(M364=0,0,100/M364*'weitere Indikation stationär'!C$14/100))</f>
        <v>Eingabe Spalten C&amp;D</v>
      </c>
    </row>
    <row r="365" spans="1:15" x14ac:dyDescent="0.3">
      <c r="A365" s="135" t="s">
        <v>205</v>
      </c>
      <c r="B365" s="136" t="s">
        <v>4</v>
      </c>
      <c r="H365" s="96">
        <f>_xlfn.XLOOKUP($B365,'weitere Indikation stationär'!A$21:A$31,'weitere Indikation stationär'!C$21:C$31)</f>
        <v>0</v>
      </c>
      <c r="I365" s="96">
        <f>_xlfn.XLOOKUP($B365,'weitere Indikation stationär'!A$21:A$31,'weitere Indikation stationär'!D$21:D$31)</f>
        <v>0</v>
      </c>
      <c r="J365" s="96" cm="1">
        <f t="array" ref="J365">IF(ISERROR(RIGHT(H365,LEN(H365)-LOOKUP(999,FIND(":",H365,ROW(H:H))))),0,RIGHT(H365,LEN(H365)-LOOKUP(999,FIND(":",H365,ROW(H:H)))))</f>
        <v>0</v>
      </c>
      <c r="K365" s="96" t="e" cm="1">
        <f t="array" ref="K365">RIGHT(I365,LEN(I365)-LOOKUP(999,FIND(":",I365,ROW(I:I))))</f>
        <v>#N/A</v>
      </c>
      <c r="L365" s="96" t="e">
        <f t="shared" si="47"/>
        <v>#N/A</v>
      </c>
      <c r="M365" s="96" t="e">
        <f t="shared" si="48"/>
        <v>#N/A</v>
      </c>
      <c r="N365" s="96" t="str">
        <f>IF(ISERROR(IF(L365=0,0,100/L365*'weitere Indikation stationär'!C$14/100)),"Eingabe Spalten C&amp;D",IF(L365=0,0,100/L365*'weitere Indikation stationär'!C$14/100))</f>
        <v>Eingabe Spalten C&amp;D</v>
      </c>
      <c r="O365" s="101" t="str">
        <f>IF(ISERROR(IF(M365=0,0,100/M365*'weitere Indikation stationär'!C$14/100)),"Eingabe Spalten C&amp;D",IF(M365=0,0,100/M365*'weitere Indikation stationär'!C$14/100))</f>
        <v>Eingabe Spalten C&amp;D</v>
      </c>
    </row>
    <row r="366" spans="1:15" x14ac:dyDescent="0.3">
      <c r="A366" s="135" t="s">
        <v>205</v>
      </c>
      <c r="B366" s="142" t="s">
        <v>143</v>
      </c>
      <c r="H366" s="96">
        <f>_xlfn.XLOOKUP($B366,'weitere Indikation stationär'!A$21:A$31,'weitere Indikation stationär'!C$21:C$31)</f>
        <v>0</v>
      </c>
      <c r="I366" s="96">
        <f>_xlfn.XLOOKUP($B366,'weitere Indikation stationär'!A$21:A$31,'weitere Indikation stationär'!D$21:D$31)</f>
        <v>0</v>
      </c>
      <c r="J366" s="96" cm="1">
        <f t="array" ref="J366">IF(ISERROR(RIGHT(H366,LEN(H366)-LOOKUP(999,FIND(":",H366,ROW(H:H))))),0,RIGHT(H366,LEN(H366)-LOOKUP(999,FIND(":",H366,ROW(H:H)))))</f>
        <v>0</v>
      </c>
      <c r="K366" s="96" t="e" cm="1">
        <f t="array" ref="K366">RIGHT(I366,LEN(I366)-LOOKUP(999,FIND(":",I366,ROW(I:I))))</f>
        <v>#N/A</v>
      </c>
      <c r="L366" s="96" t="e">
        <f t="shared" si="47"/>
        <v>#N/A</v>
      </c>
      <c r="M366" s="96" t="e">
        <f t="shared" si="48"/>
        <v>#N/A</v>
      </c>
      <c r="N366" s="96" t="str">
        <f>IF(ISERROR(IF(L366=0,0,100/L366*'weitere Indikation stationär'!C$14/100)),"Eingabe Spalten C&amp;D",IF(L366=0,0,100/L366*'weitere Indikation stationär'!C$14/100))</f>
        <v>Eingabe Spalten C&amp;D</v>
      </c>
      <c r="O366" s="101" t="str">
        <f>IF(ISERROR(IF(M366=0,0,100/M366*'weitere Indikation stationär'!C$14/100)),"Eingabe Spalten C&amp;D",IF(M366=0,0,100/M366*'weitere Indikation stationär'!C$14/100))</f>
        <v>Eingabe Spalten C&amp;D</v>
      </c>
    </row>
    <row r="367" spans="1:15" x14ac:dyDescent="0.3">
      <c r="A367" s="135" t="s">
        <v>205</v>
      </c>
      <c r="B367" s="136" t="s">
        <v>10</v>
      </c>
      <c r="H367" s="96">
        <f>_xlfn.XLOOKUP($B367,'weitere Indikation stationär'!A$21:A$31,'weitere Indikation stationär'!C$21:C$31)</f>
        <v>0</v>
      </c>
      <c r="I367" s="96">
        <f>_xlfn.XLOOKUP($B367,'weitere Indikation stationär'!A$21:A$31,'weitere Indikation stationär'!D$21:D$31)</f>
        <v>0</v>
      </c>
      <c r="J367" s="96" cm="1">
        <f t="array" ref="J367">IF(ISERROR(RIGHT(H367,LEN(H367)-LOOKUP(999,FIND(":",H367,ROW(H:H))))),0,RIGHT(H367,LEN(H367)-LOOKUP(999,FIND(":",H367,ROW(H:H)))))</f>
        <v>0</v>
      </c>
      <c r="K367" s="96" t="e" cm="1">
        <f t="array" ref="K367">RIGHT(I367,LEN(I367)-LOOKUP(999,FIND(":",I367,ROW(I:I))))</f>
        <v>#N/A</v>
      </c>
      <c r="L367" s="96" t="e">
        <f t="shared" si="47"/>
        <v>#N/A</v>
      </c>
      <c r="M367" s="96" t="e">
        <f t="shared" si="48"/>
        <v>#N/A</v>
      </c>
      <c r="N367" s="96" t="str">
        <f>IF(ISERROR(IF(L367=0,0,100/L367*'weitere Indikation stationär'!C$14/100)),"Eingabe Spalten C&amp;D",IF(L367=0,0,100/L367*'weitere Indikation stationär'!C$14/100))</f>
        <v>Eingabe Spalten C&amp;D</v>
      </c>
      <c r="O367" s="101" t="str">
        <f>IF(ISERROR(IF(M367=0,0,100/M367*'weitere Indikation stationär'!C$14/100)),"Eingabe Spalten C&amp;D",IF(M367=0,0,100/M367*'weitere Indikation stationär'!C$14/100))</f>
        <v>Eingabe Spalten C&amp;D</v>
      </c>
    </row>
    <row r="368" spans="1:15" x14ac:dyDescent="0.3">
      <c r="A368" s="135" t="s">
        <v>205</v>
      </c>
      <c r="B368" s="136" t="s">
        <v>11</v>
      </c>
      <c r="H368" s="96">
        <f>_xlfn.XLOOKUP($B368,'weitere Indikation stationär'!A$21:A$31,'weitere Indikation stationär'!C$21:C$31)</f>
        <v>0</v>
      </c>
      <c r="I368" s="96">
        <f>_xlfn.XLOOKUP($B368,'weitere Indikation stationär'!A$21:A$31,'weitere Indikation stationär'!D$21:D$31)</f>
        <v>0</v>
      </c>
      <c r="J368" s="96" cm="1">
        <f t="array" ref="J368">IF(ISERROR(RIGHT(H368,LEN(H368)-LOOKUP(999,FIND(":",H368,ROW(H:H))))),0,RIGHT(H368,LEN(H368)-LOOKUP(999,FIND(":",H368,ROW(H:H)))))</f>
        <v>0</v>
      </c>
      <c r="K368" s="96" t="e" cm="1">
        <f t="array" ref="K368">RIGHT(I368,LEN(I368)-LOOKUP(999,FIND(":",I368,ROW(I:I))))</f>
        <v>#N/A</v>
      </c>
      <c r="L368" s="96" t="e">
        <f t="shared" si="47"/>
        <v>#N/A</v>
      </c>
      <c r="M368" s="96" t="e">
        <f t="shared" si="48"/>
        <v>#N/A</v>
      </c>
      <c r="N368" s="96" t="str">
        <f>IF(ISERROR(IF(L368=0,0,100/L368*'weitere Indikation stationär'!C$14/100)),"Eingabe Spalten C&amp;D",IF(L368=0,0,100/L368*'weitere Indikation stationär'!C$14/100))</f>
        <v>Eingabe Spalten C&amp;D</v>
      </c>
      <c r="O368" s="101" t="str">
        <f>IF(ISERROR(IF(M368=0,0,100/M368*'weitere Indikation stationär'!C$14/100)),"Eingabe Spalten C&amp;D",IF(M368=0,0,100/M368*'weitere Indikation stationär'!C$14/100))</f>
        <v>Eingabe Spalten C&amp;D</v>
      </c>
    </row>
    <row r="369" spans="1:15" x14ac:dyDescent="0.3">
      <c r="A369" s="135" t="s">
        <v>205</v>
      </c>
      <c r="B369" s="136" t="s">
        <v>5</v>
      </c>
      <c r="H369" s="96">
        <f>_xlfn.XLOOKUP($B369,'weitere Indikation stationär'!A$21:A$31,'weitere Indikation stationär'!C$21:C$31)</f>
        <v>0</v>
      </c>
      <c r="I369" s="96">
        <f>_xlfn.XLOOKUP($B369,'weitere Indikation stationär'!A$21:A$31,'weitere Indikation stationär'!D$21:D$31)</f>
        <v>0</v>
      </c>
      <c r="J369" s="96" cm="1">
        <f t="array" ref="J369">IF(ISERROR(RIGHT(H369,LEN(H369)-LOOKUP(999,FIND(":",H369,ROW(H:H))))),0,RIGHT(H369,LEN(H369)-LOOKUP(999,FIND(":",H369,ROW(H:H)))))</f>
        <v>0</v>
      </c>
      <c r="K369" s="96" t="e" cm="1">
        <f t="array" ref="K369">RIGHT(I369,LEN(I369)-LOOKUP(999,FIND(":",I369,ROW(I:I))))</f>
        <v>#N/A</v>
      </c>
      <c r="L369" s="96" t="e">
        <f t="shared" si="47"/>
        <v>#N/A</v>
      </c>
      <c r="M369" s="96" t="e">
        <f t="shared" si="48"/>
        <v>#N/A</v>
      </c>
      <c r="N369" s="96" t="str">
        <f>IF(ISERROR(IF(L369=0,0,100/L369*'weitere Indikation stationär'!C$14/100)),"Eingabe Spalten C&amp;D",IF(L369=0,0,100/L369*'weitere Indikation stationär'!C$14/100))</f>
        <v>Eingabe Spalten C&amp;D</v>
      </c>
      <c r="O369" s="101" t="str">
        <f>IF(ISERROR(IF(M369=0,0,100/M369*'weitere Indikation stationär'!C$14/100)),"Eingabe Spalten C&amp;D",IF(M369=0,0,100/M369*'weitere Indikation stationär'!C$14/100))</f>
        <v>Eingabe Spalten C&amp;D</v>
      </c>
    </row>
    <row r="370" spans="1:15" x14ac:dyDescent="0.3">
      <c r="A370" s="135" t="s">
        <v>205</v>
      </c>
      <c r="B370" s="136" t="s">
        <v>6</v>
      </c>
      <c r="H370" s="96">
        <f>_xlfn.XLOOKUP($B370,'weitere Indikation stationär'!A$21:A$31,'weitere Indikation stationär'!C$21:C$31)</f>
        <v>0</v>
      </c>
      <c r="I370" s="96">
        <f>_xlfn.XLOOKUP($B370,'weitere Indikation stationär'!A$21:A$31,'weitere Indikation stationär'!D$21:D$31)</f>
        <v>0</v>
      </c>
      <c r="J370" s="96" cm="1">
        <f t="array" ref="J370">IF(ISERROR(RIGHT(H370,LEN(H370)-LOOKUP(999,FIND(":",H370,ROW(H:H))))),0,RIGHT(H370,LEN(H370)-LOOKUP(999,FIND(":",H370,ROW(H:H)))))</f>
        <v>0</v>
      </c>
      <c r="K370" s="96" t="e" cm="1">
        <f t="array" ref="K370">RIGHT(I370,LEN(I370)-LOOKUP(999,FIND(":",I370,ROW(I:I))))</f>
        <v>#N/A</v>
      </c>
      <c r="L370" s="96" t="e">
        <f t="shared" si="47"/>
        <v>#N/A</v>
      </c>
      <c r="M370" s="96" t="e">
        <f t="shared" si="48"/>
        <v>#N/A</v>
      </c>
      <c r="N370" s="96" t="str">
        <f>IF(ISERROR(IF(L370=0,0,100/L370*'weitere Indikation stationär'!C$14/100)),"Eingabe Spalten C&amp;D",IF(L370=0,0,100/L370*'weitere Indikation stationär'!C$14/100))</f>
        <v>Eingabe Spalten C&amp;D</v>
      </c>
      <c r="O370" s="101" t="str">
        <f>IF(ISERROR(IF(M370=0,0,100/M370*'weitere Indikation stationär'!C$14/100)),"Eingabe Spalten C&amp;D",IF(M370=0,0,100/M370*'weitere Indikation stationär'!C$14/100))</f>
        <v>Eingabe Spalten C&amp;D</v>
      </c>
    </row>
    <row r="371" spans="1:15" x14ac:dyDescent="0.3">
      <c r="A371" s="135" t="s">
        <v>205</v>
      </c>
      <c r="B371" s="136" t="s">
        <v>7</v>
      </c>
      <c r="H371" s="96">
        <f>_xlfn.XLOOKUP($B371,'weitere Indikation stationär'!A$21:A$31,'weitere Indikation stationär'!C$21:C$31)</f>
        <v>0</v>
      </c>
      <c r="I371" s="96">
        <f>_xlfn.XLOOKUP($B371,'weitere Indikation stationär'!A$21:A$31,'weitere Indikation stationär'!D$21:D$31)</f>
        <v>0</v>
      </c>
      <c r="J371" s="96" cm="1">
        <f t="array" ref="J371">IF(ISERROR(RIGHT(H371,LEN(H371)-LOOKUP(999,FIND(":",H371,ROW(H:H))))),0,RIGHT(H371,LEN(H371)-LOOKUP(999,FIND(":",H371,ROW(H:H)))))</f>
        <v>0</v>
      </c>
      <c r="K371" s="96" t="e" cm="1">
        <f t="array" ref="K371">RIGHT(I371,LEN(I371)-LOOKUP(999,FIND(":",I371,ROW(I:I))))</f>
        <v>#N/A</v>
      </c>
      <c r="L371" s="96" t="e">
        <f t="shared" si="47"/>
        <v>#N/A</v>
      </c>
      <c r="M371" s="96" t="e">
        <f t="shared" si="48"/>
        <v>#N/A</v>
      </c>
      <c r="N371" s="96" t="str">
        <f>IF(ISERROR(IF(L371=0,0,100/L371*'weitere Indikation stationär'!C$14/100)),"Eingabe Spalten C&amp;D",IF(L371=0,0,100/L371*'weitere Indikation stationär'!C$14/100))</f>
        <v>Eingabe Spalten C&amp;D</v>
      </c>
      <c r="O371" s="101" t="str">
        <f>IF(ISERROR(IF(M371=0,0,100/M371*'weitere Indikation stationär'!C$14/100)),"Eingabe Spalten C&amp;D",IF(M371=0,0,100/M371*'weitere Indikation stationär'!C$14/100))</f>
        <v>Eingabe Spalten C&amp;D</v>
      </c>
    </row>
    <row r="372" spans="1:15" x14ac:dyDescent="0.3">
      <c r="A372" s="135" t="s">
        <v>205</v>
      </c>
      <c r="B372" s="136" t="s">
        <v>206</v>
      </c>
      <c r="H372" s="96">
        <f>_xlfn.XLOOKUP($B372,'weitere Indikation stationär'!A$21:A$31,'weitere Indikation stationär'!C$21:C$31)</f>
        <v>0</v>
      </c>
      <c r="I372" s="96">
        <f>_xlfn.XLOOKUP($B372,'weitere Indikation stationär'!A$21:A$31,'weitere Indikation stationär'!D$21:D$31)</f>
        <v>0</v>
      </c>
      <c r="J372" s="96" cm="1">
        <f t="array" ref="J372">IF(ISERROR(RIGHT(H372,LEN(H372)-LOOKUP(999,FIND(":",H372,ROW(H:H))))),0,RIGHT(H372,LEN(H372)-LOOKUP(999,FIND(":",H372,ROW(H:H)))))</f>
        <v>0</v>
      </c>
      <c r="K372" s="96" t="e" cm="1">
        <f t="array" ref="K372">RIGHT(I372,LEN(I372)-LOOKUP(999,FIND(":",I372,ROW(I:I))))</f>
        <v>#N/A</v>
      </c>
      <c r="L372" s="96" t="e">
        <f t="shared" si="47"/>
        <v>#N/A</v>
      </c>
      <c r="M372" s="96" t="e">
        <f t="shared" si="48"/>
        <v>#N/A</v>
      </c>
      <c r="N372" s="96" t="str">
        <f>IF(ISERROR(IF(L372=0,0,100/L372*'weitere Indikation stationär'!C$14/100)),"Eingabe Spalten C&amp;D",IF(L372=0,0,100/L372*'weitere Indikation stationär'!C$14/100))</f>
        <v>Eingabe Spalten C&amp;D</v>
      </c>
      <c r="O372" s="101" t="str">
        <f>IF(ISERROR(IF(M372=0,0,100/M372*'weitere Indikation stationär'!C$14/100)),"Eingabe Spalten C&amp;D",IF(M372=0,0,100/M372*'weitere Indikation stationär'!C$14/100))</f>
        <v>Eingabe Spalten C&amp;D</v>
      </c>
    </row>
    <row r="373" spans="1:15" x14ac:dyDescent="0.3">
      <c r="A373" s="138" t="s">
        <v>205</v>
      </c>
      <c r="B373" s="139" t="s">
        <v>8</v>
      </c>
      <c r="C373" s="103"/>
      <c r="D373" s="146"/>
      <c r="E373" s="103"/>
      <c r="F373" s="103"/>
      <c r="G373" s="103"/>
      <c r="H373" s="103">
        <f>_xlfn.XLOOKUP($B373,'weitere Indikation stationär'!A$21:A$31,'weitere Indikation stationär'!C$21:C$31)</f>
        <v>0</v>
      </c>
      <c r="I373" s="103">
        <f>_xlfn.XLOOKUP($B373,'weitere Indikation stationär'!A$21:A$31,'weitere Indikation stationär'!D$21:D$31)</f>
        <v>0</v>
      </c>
      <c r="J373" s="103" cm="1">
        <f t="array" ref="J373">IF(ISERROR(RIGHT(H373,LEN(H373)-LOOKUP(999,FIND(":",H373,ROW(H:H))))),0,RIGHT(H373,LEN(H373)-LOOKUP(999,FIND(":",H373,ROW(H:H)))))</f>
        <v>0</v>
      </c>
      <c r="K373" s="103" t="e" cm="1">
        <f t="array" ref="K373">RIGHT(I373,LEN(I373)-LOOKUP(999,FIND(":",I373,ROW(I:I))))</f>
        <v>#N/A</v>
      </c>
      <c r="L373" s="103" t="e">
        <f t="shared" si="47"/>
        <v>#N/A</v>
      </c>
      <c r="M373" s="103" t="e">
        <f t="shared" si="48"/>
        <v>#N/A</v>
      </c>
      <c r="N373" s="103" t="str">
        <f>IF(ISERROR(IF(L373=0,0,100/L373*'weitere Indikation stationär'!C$14/100)),"Eingabe Spalten C&amp;D",IF(L373=0,0,100/L373*'weitere Indikation stationär'!C$14/100))</f>
        <v>Eingabe Spalten C&amp;D</v>
      </c>
      <c r="O373" s="104" t="str">
        <f>IF(ISERROR(IF(M373=0,0,100/M373*'weitere Indikation stationär'!C$14/100)),"Eingabe Spalten C&amp;D",IF(M373=0,0,100/M373*'weitere Indikation stationär'!C$14/100))</f>
        <v>Eingabe Spalten C&amp;D</v>
      </c>
    </row>
  </sheetData>
  <sheetProtection algorithmName="SHA-512" hashValue="Xx4Zupk15gu5+0iw4mv+6ci7CJBDEDq8BCagFiJZsBVxb2LOKZkDFOyuaGljgxEcOVZSGxGYN4evLrFv6gSf7g==" saltValue="+r2Jr/8slx1zRmuejD1IQQ==" spinCount="100000" sheet="1" objects="1" scenarios="1"/>
  <phoneticPr fontId="12" type="noConversion"/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c504b70-c237-4a79-b614-3381242223b6">
      <Terms xmlns="http://schemas.microsoft.com/office/infopath/2007/PartnerControls"/>
    </lcf76f155ced4ddcb4097134ff3c332f>
    <TaxCatchAll xmlns="6033594a-8219-41a6-88af-d0891c43850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0461691536BF244B982F9ADBCDA0E03" ma:contentTypeVersion="15" ma:contentTypeDescription="Ein neues Dokument erstellen." ma:contentTypeScope="" ma:versionID="0a9201c61e2438a4f703bc6e74f12c8e">
  <xsd:schema xmlns:xsd="http://www.w3.org/2001/XMLSchema" xmlns:xs="http://www.w3.org/2001/XMLSchema" xmlns:p="http://schemas.microsoft.com/office/2006/metadata/properties" xmlns:ns2="9c504b70-c237-4a79-b614-3381242223b6" xmlns:ns3="6033594a-8219-41a6-88af-d0891c43850b" targetNamespace="http://schemas.microsoft.com/office/2006/metadata/properties" ma:root="true" ma:fieldsID="22dcc3c38695f2cd6ed7a1b6ac1e77a0" ns2:_="" ns3:_="">
    <xsd:import namespace="9c504b70-c237-4a79-b614-3381242223b6"/>
    <xsd:import namespace="6033594a-8219-41a6-88af-d0891c4385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504b70-c237-4a79-b614-3381242223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dce6bd15-d3a9-4d49-90e6-2ca5ecdc58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33594a-8219-41a6-88af-d0891c43850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6d03398-86a1-425a-8be8-56e9d9d3c425}" ma:internalName="TaxCatchAll" ma:showField="CatchAllData" ma:web="6033594a-8219-41a6-88af-d0891c4385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905046-1F4C-4EDD-BC50-F842715AFFB3}">
  <ds:schemaRefs>
    <ds:schemaRef ds:uri="http://schemas.microsoft.com/office/2006/metadata/properties"/>
    <ds:schemaRef ds:uri="http://schemas.microsoft.com/office/infopath/2007/PartnerControls"/>
    <ds:schemaRef ds:uri="9c504b70-c237-4a79-b614-3381242223b6"/>
    <ds:schemaRef ds:uri="6033594a-8219-41a6-88af-d0891c43850b"/>
  </ds:schemaRefs>
</ds:datastoreItem>
</file>

<file path=customXml/itemProps2.xml><?xml version="1.0" encoding="utf-8"?>
<ds:datastoreItem xmlns:ds="http://schemas.openxmlformats.org/officeDocument/2006/customXml" ds:itemID="{B640C938-E940-4832-9FC5-BF670C22F8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6BB24D-E946-4B8B-AECA-5D113450B5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504b70-c237-4a79-b614-3381242223b6"/>
    <ds:schemaRef ds:uri="6033594a-8219-41a6-88af-d0891c4385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Ambulant</vt:lpstr>
      <vt:lpstr>Stationär</vt:lpstr>
      <vt:lpstr>Vorsorge Reha Mütter u. Väter</vt:lpstr>
      <vt:lpstr>Mobile Geriatrie</vt:lpstr>
      <vt:lpstr>weitere Indikationen ambulant</vt:lpstr>
      <vt:lpstr>weitere Indikation stationär</vt:lpstr>
      <vt:lpstr>Grunddaten</vt:lpstr>
      <vt:lpstr>Indikationen_ambulant</vt:lpstr>
      <vt:lpstr>Indikationen_stationär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Holtmann</dc:creator>
  <cp:lastModifiedBy>Dänner, Anja</cp:lastModifiedBy>
  <cp:lastPrinted>2025-05-19T09:26:42Z</cp:lastPrinted>
  <dcterms:created xsi:type="dcterms:W3CDTF">2015-06-05T18:19:34Z</dcterms:created>
  <dcterms:modified xsi:type="dcterms:W3CDTF">2025-06-13T07:05:06Z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0x010100D0461691536BF244B982F9ADBCDA0E03</vt:lpwstr>
  </property>
  <property fmtid="{D5CDD505-2E9C-101B-9397-08002B2CF9AE}" pid="3" name="MediaServiceImageTags">
    <vt:lpwstr/>
  </property>
</Properties>
</file>